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Deuda viva entidad" sheetId="4" r:id="rId1"/>
    <sheet name="Deuda viva Ayto" sheetId="5" r:id="rId2"/>
    <sheet name="Deuda viva Rivamadrid" sheetId="6" r:id="rId3"/>
    <sheet name="Deuda viva EMV" sheetId="7" r:id="rId4"/>
    <sheet name="Datos" sheetId="1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B106" i="1"/>
  <c r="B112"/>
  <c r="B83"/>
  <c r="B120" s="1"/>
  <c r="F83"/>
  <c r="F80"/>
  <c r="B113" s="1"/>
  <c r="B114" s="1"/>
  <c r="F79" l="1"/>
  <c r="B107" s="1"/>
  <c r="B108" s="1"/>
  <c r="B80" l="1"/>
  <c r="B100" s="1"/>
  <c r="B81"/>
  <c r="B82"/>
  <c r="B119" s="1"/>
  <c r="B84"/>
  <c r="B79"/>
  <c r="B99" s="1"/>
  <c r="F64"/>
  <c r="F63" s="1"/>
  <c r="D64"/>
  <c r="D63"/>
  <c r="F62"/>
  <c r="D61"/>
  <c r="E52"/>
  <c r="D52"/>
  <c r="M51"/>
  <c r="M50"/>
  <c r="M49"/>
  <c r="M48"/>
  <c r="M47"/>
  <c r="M46"/>
  <c r="M45"/>
  <c r="M44"/>
  <c r="M43"/>
  <c r="M42"/>
  <c r="M41"/>
  <c r="B64" s="1"/>
  <c r="E64" s="1"/>
  <c r="E36"/>
  <c r="D36"/>
  <c r="M35"/>
  <c r="M34"/>
  <c r="M33"/>
  <c r="M36" s="1"/>
  <c r="B56" s="1"/>
  <c r="M32"/>
  <c r="C56" s="1"/>
  <c r="M31"/>
  <c r="C29"/>
  <c r="C39" s="1"/>
  <c r="E26"/>
  <c r="D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26" s="1"/>
  <c r="B55" s="1"/>
  <c r="M7"/>
  <c r="M3"/>
  <c r="E55" l="1"/>
  <c r="F61" s="1"/>
  <c r="F65" s="1"/>
  <c r="M52"/>
  <c r="B57" s="1"/>
  <c r="B63" s="1"/>
  <c r="B101"/>
  <c r="B102" s="1"/>
  <c r="B118"/>
  <c r="B121" s="1"/>
  <c r="D57"/>
  <c r="G57" s="1"/>
  <c r="C74"/>
  <c r="D74" s="1"/>
  <c r="B61"/>
  <c r="D55"/>
  <c r="B58"/>
  <c r="D56"/>
  <c r="E62" s="1"/>
  <c r="B62"/>
  <c r="D62"/>
  <c r="D65" s="1"/>
  <c r="G56"/>
  <c r="C58"/>
  <c r="E58" l="1"/>
  <c r="C75"/>
  <c r="D75" s="1"/>
  <c r="B65"/>
  <c r="C62" s="1"/>
  <c r="D58"/>
  <c r="E61"/>
  <c r="G55"/>
  <c r="G58" s="1"/>
  <c r="E63"/>
  <c r="C73" l="1"/>
  <c r="D73" s="1"/>
  <c r="C65"/>
  <c r="C64"/>
  <c r="F66"/>
  <c r="C63"/>
  <c r="C61"/>
  <c r="D66"/>
  <c r="E65"/>
  <c r="E66" s="1"/>
</calcChain>
</file>

<file path=xl/sharedStrings.xml><?xml version="1.0" encoding="utf-8"?>
<sst xmlns="http://schemas.openxmlformats.org/spreadsheetml/2006/main" count="288" uniqueCount="113">
  <si>
    <t>AYUNTAMIENTO</t>
  </si>
  <si>
    <t>DATOS AL 31-12-2019</t>
  </si>
  <si>
    <t>Identificación</t>
  </si>
  <si>
    <t>Entidad prestamista</t>
  </si>
  <si>
    <t>Tipo de operación</t>
  </si>
  <si>
    <t>Principal</t>
  </si>
  <si>
    <t>Pendiente de amortizar</t>
  </si>
  <si>
    <t>Tipo de interés (F/V)</t>
  </si>
  <si>
    <t>Indice de referencia</t>
  </si>
  <si>
    <t>Margen (%)</t>
  </si>
  <si>
    <t>T.I. fijo (%)</t>
  </si>
  <si>
    <t>Fecha de formaliz.</t>
  </si>
  <si>
    <t>Fecha de cancelac.</t>
  </si>
  <si>
    <t>Años de carencia</t>
  </si>
  <si>
    <t>ENDEUDAMIENTO</t>
  </si>
  <si>
    <t>MINISTERIO PLAN AVAN</t>
  </si>
  <si>
    <t>ADMINISTRACIÓN GENERAL DEL ESTADO</t>
  </si>
  <si>
    <t>Anticipos y ayudas reintegrables</t>
  </si>
  <si>
    <t>F</t>
  </si>
  <si>
    <t>AGE_LPDTE_2008</t>
  </si>
  <si>
    <t>Diferimiento Devolución Participación Tributos del Estado</t>
  </si>
  <si>
    <t>No computa</t>
  </si>
  <si>
    <t>AGE_LPDTE_2009</t>
  </si>
  <si>
    <t>AGE_LPDTE_2017</t>
  </si>
  <si>
    <t>REFINAN.BBVA RD 4/12</t>
  </si>
  <si>
    <t>BANCO BILBAO VIZCAYA ARGENTARIA, S.A.</t>
  </si>
  <si>
    <t>Préstamos a largo plazo con entidades residentes</t>
  </si>
  <si>
    <t>V</t>
  </si>
  <si>
    <t>EURIBOR a 3 meses</t>
  </si>
  <si>
    <t>SINDI.SANT.BBVA</t>
  </si>
  <si>
    <t>Préstamos sindicados</t>
  </si>
  <si>
    <t>BANCO CAM RD 4/12</t>
  </si>
  <si>
    <t>BANCO CAM, S.A.</t>
  </si>
  <si>
    <t>REFINAN.C.ESPAÑ-2013</t>
  </si>
  <si>
    <t>BANCO DE CAJA ESPAÑA INVER. SALAMANCA Y SORIA,S.A.</t>
  </si>
  <si>
    <t>184-C.ESP.REFIN-BBVA</t>
  </si>
  <si>
    <t>BANESTO RD 4/12</t>
  </si>
  <si>
    <t>BANCO ESPAÑOL DE CREDITO, S.A.</t>
  </si>
  <si>
    <t>POPULAR 2 RD 4/12</t>
  </si>
  <si>
    <t>BANCO POPULAR ESPAÑOL, S.A.</t>
  </si>
  <si>
    <t>POPULAR RD 4/12</t>
  </si>
  <si>
    <t>POPULAR RD 8/13</t>
  </si>
  <si>
    <t>SANTANDER 2008</t>
  </si>
  <si>
    <t>BANCO SANTANDER, S.A.</t>
  </si>
  <si>
    <t>BANCO SANTANDER RD4/</t>
  </si>
  <si>
    <t>SINDI.SANT.SANTANDER</t>
  </si>
  <si>
    <t>BANKIA RD 4/12</t>
  </si>
  <si>
    <t>BANKIA, S.A.</t>
  </si>
  <si>
    <t>REFINAN.BANKIA-2013</t>
  </si>
  <si>
    <t>SINDI.SANT.BANKIA</t>
  </si>
  <si>
    <t>CAIXA RD 4/12</t>
  </si>
  <si>
    <t>CAIXABANK, S.A.</t>
  </si>
  <si>
    <t>SINDI.SANT.CAIXABANK</t>
  </si>
  <si>
    <t>C.R.CAS-M. REFIN-SAB</t>
  </si>
  <si>
    <t>CAJA R. DE CASTILLA-LA MANCHA, S.C.C.</t>
  </si>
  <si>
    <t>SINDI.SANT.DEXIA</t>
  </si>
  <si>
    <t>DEXIA SABADELL, S.A.</t>
  </si>
  <si>
    <t>RIVAMADRID</t>
  </si>
  <si>
    <t>BBVA Leasing</t>
  </si>
  <si>
    <t>Leasing</t>
  </si>
  <si>
    <t>EURIBOR a 1 año</t>
  </si>
  <si>
    <t>BBVA OT-2017</t>
  </si>
  <si>
    <t>Líneas de crédito a corto plazo</t>
  </si>
  <si>
    <t>Límite de la línea</t>
  </si>
  <si>
    <t>BBVA 2008</t>
  </si>
  <si>
    <t>BANKIA HIPOTECARIO</t>
  </si>
  <si>
    <t>BANKIA ICO</t>
  </si>
  <si>
    <t>EURIBOR a 6 meses</t>
  </si>
  <si>
    <t>EMV</t>
  </si>
  <si>
    <t>SANTAN. VI PLAN RC 9</t>
  </si>
  <si>
    <t>SANTAN. VI PLAN RC14</t>
  </si>
  <si>
    <t>Préstamos con disposiciones diferidas o parciales del capital</t>
  </si>
  <si>
    <t>P-4.1.A.VIV_ALQUILER</t>
  </si>
  <si>
    <t>P-RC16 VIVIENDAS</t>
  </si>
  <si>
    <t>P-16.3.B VIV_ALQUILE</t>
  </si>
  <si>
    <t>P-M7 VIVIENDAS</t>
  </si>
  <si>
    <t>P-33.2A.2 GARAJES</t>
  </si>
  <si>
    <t>P-33.2A.2 VIVIENDAS</t>
  </si>
  <si>
    <t>P-1.3 VIV_ALQUILER</t>
  </si>
  <si>
    <t>CAJA DE AHORROS DE SALAMANCA Y SORIA</t>
  </si>
  <si>
    <t>P-45 GARAJES</t>
  </si>
  <si>
    <t>P-45 VIVIENDAS</t>
  </si>
  <si>
    <t>corto</t>
  </si>
  <si>
    <t>largo-resto</t>
  </si>
  <si>
    <t>largo FFPP</t>
  </si>
  <si>
    <t>SUMA</t>
  </si>
  <si>
    <t>Ayuntamiento</t>
  </si>
  <si>
    <t>Rivamadrid</t>
  </si>
  <si>
    <t>Consolidado</t>
  </si>
  <si>
    <t>%/ST</t>
  </si>
  <si>
    <t>Corto Plazo</t>
  </si>
  <si>
    <t>Largo Plazo</t>
  </si>
  <si>
    <t>ICO Proveedores</t>
  </si>
  <si>
    <t>EMV-Alquiler</t>
  </si>
  <si>
    <t>EMV-Promoción</t>
  </si>
  <si>
    <t>Ingresos Corrientes</t>
  </si>
  <si>
    <t>Pto. 2019</t>
  </si>
  <si>
    <t>Deuda viva</t>
  </si>
  <si>
    <t>% Endeudamiento</t>
  </si>
  <si>
    <t>Ayto+Rivamadrid+EMV</t>
  </si>
  <si>
    <t>Ayto+Rivamadrid</t>
  </si>
  <si>
    <t>Ayto</t>
  </si>
  <si>
    <t>Saldo Vivo</t>
  </si>
  <si>
    <t>RDL 4/2012_1</t>
  </si>
  <si>
    <t>RDL 8/2013</t>
  </si>
  <si>
    <t>A 31/12/19</t>
  </si>
  <si>
    <t>RDL 4/2012_2</t>
  </si>
  <si>
    <t>EMV-ICO</t>
  </si>
  <si>
    <t>Entidades Crédito</t>
  </si>
  <si>
    <t>ICO</t>
  </si>
  <si>
    <t>Total</t>
  </si>
  <si>
    <t>Alquiler</t>
  </si>
  <si>
    <t>Promocion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</si>
</sst>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#,##0.00\ &quot;€&quot;"/>
    <numFmt numFmtId="166" formatCode="0.000"/>
    <numFmt numFmtId="167" formatCode="0.0%"/>
    <numFmt numFmtId="168" formatCode="#,##0_ ;\-#,##0\ "/>
  </numFmts>
  <fonts count="16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rgb="FF0066CC"/>
      <name val="Verdana"/>
      <family val="2"/>
    </font>
    <font>
      <b/>
      <sz val="12"/>
      <color rgb="FF0066CC"/>
      <name val="Verdana"/>
      <family val="2"/>
    </font>
    <font>
      <b/>
      <sz val="6"/>
      <color rgb="FF0066CC"/>
      <name val="Verdana"/>
      <family val="2"/>
    </font>
    <font>
      <sz val="8"/>
      <color rgb="FF2333BA"/>
      <name val="Verdana"/>
      <family val="2"/>
    </font>
    <font>
      <sz val="6"/>
      <color rgb="FF2333BA"/>
      <name val="Verdana"/>
      <family val="2"/>
    </font>
    <font>
      <sz val="12"/>
      <name val="MS Sans Serif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6"/>
      <color rgb="FF000000"/>
      <name val="Verdana"/>
      <family val="2"/>
    </font>
    <font>
      <sz val="6"/>
      <name val="MS Sans Serif"/>
      <family val="2"/>
    </font>
    <font>
      <sz val="10"/>
      <name val="MS Sans Serif"/>
      <family val="2"/>
    </font>
    <font>
      <b/>
      <sz val="8"/>
      <color rgb="FF2333BA"/>
      <name val="Verdana"/>
      <family val="2"/>
    </font>
    <font>
      <i/>
      <sz val="8"/>
      <color rgb="FF000000"/>
      <name val="Verdana"/>
      <family val="2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6EAF7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164" fontId="2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wrapText="1"/>
    </xf>
    <xf numFmtId="164" fontId="8" fillId="4" borderId="2" xfId="0" applyNumberFormat="1" applyFont="1" applyFill="1" applyBorder="1" applyAlignment="1">
      <alignment horizontal="center" wrapText="1"/>
    </xf>
    <xf numFmtId="164" fontId="9" fillId="4" borderId="2" xfId="0" applyNumberFormat="1" applyFont="1" applyFill="1" applyBorder="1" applyAlignment="1">
      <alignment horizontal="center" wrapText="1"/>
    </xf>
    <xf numFmtId="164" fontId="10" fillId="4" borderId="2" xfId="0" applyNumberFormat="1" applyFont="1" applyFill="1" applyBorder="1" applyAlignment="1">
      <alignment horizontal="center" wrapText="1"/>
    </xf>
    <xf numFmtId="165" fontId="9" fillId="4" borderId="2" xfId="0" applyNumberFormat="1" applyFont="1" applyFill="1" applyBorder="1" applyAlignment="1">
      <alignment horizontal="right" wrapText="1"/>
    </xf>
    <xf numFmtId="166" fontId="9" fillId="4" borderId="2" xfId="0" applyNumberFormat="1" applyFont="1" applyFill="1" applyBorder="1" applyAlignment="1">
      <alignment horizontal="center" wrapText="1"/>
    </xf>
    <xf numFmtId="14" fontId="9" fillId="4" borderId="2" xfId="0" applyNumberFormat="1" applyFont="1" applyFill="1" applyBorder="1" applyAlignment="1">
      <alignment horizontal="center" wrapText="1"/>
    </xf>
    <xf numFmtId="1" fontId="9" fillId="4" borderId="2" xfId="0" applyNumberFormat="1" applyFont="1" applyFill="1" applyBorder="1" applyAlignment="1">
      <alignment horizontal="center" wrapText="1"/>
    </xf>
    <xf numFmtId="164" fontId="8" fillId="5" borderId="2" xfId="0" applyNumberFormat="1" applyFont="1" applyFill="1" applyBorder="1" applyAlignment="1">
      <alignment horizontal="center" wrapText="1"/>
    </xf>
    <xf numFmtId="164" fontId="9" fillId="5" borderId="2" xfId="0" applyNumberFormat="1" applyFont="1" applyFill="1" applyBorder="1" applyAlignment="1">
      <alignment horizontal="center" wrapText="1"/>
    </xf>
    <xf numFmtId="164" fontId="10" fillId="5" borderId="2" xfId="0" applyNumberFormat="1" applyFont="1" applyFill="1" applyBorder="1" applyAlignment="1">
      <alignment horizontal="center" wrapText="1"/>
    </xf>
    <xf numFmtId="165" fontId="9" fillId="5" borderId="2" xfId="0" applyNumberFormat="1" applyFont="1" applyFill="1" applyBorder="1" applyAlignment="1">
      <alignment horizontal="right" wrapText="1"/>
    </xf>
    <xf numFmtId="166" fontId="9" fillId="5" borderId="2" xfId="0" applyNumberFormat="1" applyFont="1" applyFill="1" applyBorder="1" applyAlignment="1">
      <alignment horizontal="center" wrapText="1"/>
    </xf>
    <xf numFmtId="14" fontId="9" fillId="5" borderId="2" xfId="0" applyNumberFormat="1" applyFont="1" applyFill="1" applyBorder="1" applyAlignment="1">
      <alignment horizontal="center" wrapText="1"/>
    </xf>
    <xf numFmtId="1" fontId="9" fillId="5" borderId="2" xfId="0" applyNumberFormat="1" applyFont="1" applyFill="1" applyBorder="1" applyAlignment="1">
      <alignment horizontal="center" wrapText="1"/>
    </xf>
    <xf numFmtId="165" fontId="9" fillId="6" borderId="2" xfId="0" applyNumberFormat="1" applyFont="1" applyFill="1" applyBorder="1" applyAlignment="1">
      <alignment horizontal="right" wrapText="1"/>
    </xf>
    <xf numFmtId="164" fontId="0" fillId="0" borderId="3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11" fillId="0" borderId="2" xfId="0" applyNumberFormat="1" applyFont="1" applyBorder="1" applyAlignment="1">
      <alignment wrapText="1"/>
    </xf>
    <xf numFmtId="165" fontId="8" fillId="4" borderId="2" xfId="0" applyNumberFormat="1" applyFont="1" applyFill="1" applyBorder="1" applyAlignment="1">
      <alignment horizontal="right" wrapText="1"/>
    </xf>
    <xf numFmtId="166" fontId="0" fillId="0" borderId="2" xfId="0" applyNumberFormat="1" applyBorder="1" applyAlignment="1">
      <alignment wrapText="1"/>
    </xf>
    <xf numFmtId="14" fontId="0" fillId="0" borderId="2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5" fontId="0" fillId="0" borderId="0" xfId="0" applyNumberFormat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wrapText="1"/>
    </xf>
    <xf numFmtId="166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5" fontId="11" fillId="0" borderId="0" xfId="0" applyNumberFormat="1" applyFont="1" applyBorder="1" applyAlignment="1">
      <alignment horizontal="right" wrapText="1"/>
    </xf>
    <xf numFmtId="165" fontId="9" fillId="7" borderId="2" xfId="0" applyNumberFormat="1" applyFont="1" applyFill="1" applyBorder="1" applyAlignment="1">
      <alignment horizontal="right" wrapText="1"/>
    </xf>
    <xf numFmtId="164" fontId="0" fillId="0" borderId="3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5" fontId="8" fillId="5" borderId="2" xfId="0" applyNumberFormat="1" applyFont="1" applyFill="1" applyBorder="1" applyAlignment="1">
      <alignment horizontal="right" wrapText="1"/>
    </xf>
    <xf numFmtId="164" fontId="12" fillId="0" borderId="0" xfId="0" applyNumberFormat="1" applyFont="1" applyAlignment="1">
      <alignment wrapText="1"/>
    </xf>
    <xf numFmtId="14" fontId="13" fillId="3" borderId="2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4" fontId="5" fillId="3" borderId="4" xfId="0" applyNumberFormat="1" applyFont="1" applyFill="1" applyBorder="1" applyAlignment="1">
      <alignment vertical="center" wrapText="1"/>
    </xf>
    <xf numFmtId="164" fontId="8" fillId="8" borderId="2" xfId="0" applyNumberFormat="1" applyFont="1" applyFill="1" applyBorder="1" applyAlignment="1">
      <alignment horizontal="center" wrapText="1"/>
    </xf>
    <xf numFmtId="14" fontId="8" fillId="8" borderId="2" xfId="0" applyNumberFormat="1" applyFont="1" applyFill="1" applyBorder="1" applyAlignment="1">
      <alignment horizontal="center" wrapText="1"/>
    </xf>
    <xf numFmtId="164" fontId="11" fillId="0" borderId="0" xfId="0" applyNumberFormat="1" applyFont="1" applyAlignment="1">
      <alignment wrapText="1"/>
    </xf>
    <xf numFmtId="164" fontId="8" fillId="9" borderId="2" xfId="0" applyNumberFormat="1" applyFont="1" applyFill="1" applyBorder="1" applyAlignment="1">
      <alignment horizontal="center" wrapText="1"/>
    </xf>
    <xf numFmtId="167" fontId="9" fillId="4" borderId="2" xfId="2" applyNumberFormat="1" applyFont="1" applyFill="1" applyBorder="1" applyAlignment="1">
      <alignment horizontal="center" wrapText="1"/>
    </xf>
    <xf numFmtId="165" fontId="8" fillId="4" borderId="4" xfId="0" applyNumberFormat="1" applyFont="1" applyFill="1" applyBorder="1" applyAlignment="1">
      <alignment horizontal="right" wrapText="1"/>
    </xf>
    <xf numFmtId="167" fontId="8" fillId="4" borderId="2" xfId="2" applyNumberFormat="1" applyFont="1" applyFill="1" applyBorder="1" applyAlignment="1">
      <alignment horizontal="center" vertical="center" wrapText="1"/>
    </xf>
    <xf numFmtId="167" fontId="13" fillId="3" borderId="2" xfId="2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/>
    </xf>
    <xf numFmtId="168" fontId="15" fillId="6" borderId="2" xfId="1" applyNumberFormat="1" applyFont="1" applyFill="1" applyBorder="1" applyAlignment="1">
      <alignment horizontal="center"/>
    </xf>
    <xf numFmtId="164" fontId="15" fillId="0" borderId="2" xfId="0" applyNumberFormat="1" applyFont="1" applyBorder="1"/>
    <xf numFmtId="0" fontId="0" fillId="0" borderId="0" xfId="0" applyAlignment="1">
      <alignment wrapText="1"/>
    </xf>
    <xf numFmtId="164" fontId="8" fillId="10" borderId="2" xfId="0" applyNumberFormat="1" applyFont="1" applyFill="1" applyBorder="1" applyAlignment="1">
      <alignment horizontal="center" wrapText="1"/>
    </xf>
    <xf numFmtId="164" fontId="8" fillId="11" borderId="2" xfId="0" applyNumberFormat="1" applyFont="1" applyFill="1" applyBorder="1" applyAlignment="1">
      <alignment horizontal="center" wrapText="1"/>
    </xf>
    <xf numFmtId="164" fontId="8" fillId="12" borderId="2" xfId="0" applyNumberFormat="1" applyFont="1" applyFill="1" applyBorder="1" applyAlignment="1">
      <alignment horizontal="center" wrapText="1"/>
    </xf>
    <xf numFmtId="14" fontId="8" fillId="12" borderId="2" xfId="0" applyNumberFormat="1" applyFont="1" applyFill="1" applyBorder="1" applyAlignment="1">
      <alignment horizontal="center" wrapText="1"/>
    </xf>
    <xf numFmtId="165" fontId="8" fillId="12" borderId="2" xfId="0" applyNumberFormat="1" applyFont="1" applyFill="1" applyBorder="1" applyAlignment="1">
      <alignment horizontal="right" wrapText="1"/>
    </xf>
    <xf numFmtId="164" fontId="8" fillId="13" borderId="2" xfId="0" applyNumberFormat="1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DEUDA</a:t>
            </a:r>
            <a:r>
              <a:rPr lang="en-US" sz="2400" baseline="0"/>
              <a:t> VIVA al 31-12-2019</a:t>
            </a:r>
          </a:p>
          <a:p>
            <a:pPr>
              <a:defRPr sz="2400"/>
            </a:pPr>
            <a:r>
              <a:rPr lang="en-US" sz="2400" baseline="0"/>
              <a:t>por Entidad</a:t>
            </a:r>
            <a:endParaRPr lang="en-US" sz="2400"/>
          </a:p>
        </c:rich>
      </c:tx>
      <c:layout>
        <c:manualLayout>
          <c:xMode val="edge"/>
          <c:yMode val="edge"/>
          <c:x val="0.30823936672749547"/>
          <c:y val="3.1707453002294834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Datos!$B$98</c:f>
              <c:strCache>
                <c:ptCount val="1"/>
                <c:pt idx="0">
                  <c:v>31/12/2019</c:v>
                </c:pt>
              </c:strCache>
            </c:strRef>
          </c:tx>
          <c:explosion val="1"/>
          <c:dPt>
            <c:idx val="3"/>
            <c:spPr>
              <a:solidFill>
                <a:schemeClr val="accent3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0.18701159230096395"/>
                  <c:y val="9.5873760460793461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1.6423665791776041E-2"/>
                  <c:y val="-0.13529872595712791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4.1883420822397349E-2"/>
                  <c:y val="0.15267580914087869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1"/>
            <c:showVal val="1"/>
            <c:showCatName val="1"/>
            <c:showPercent val="1"/>
            <c:showLeaderLines val="1"/>
          </c:dLbls>
          <c:cat>
            <c:strRef>
              <c:f>Datos!$A$99:$A$101</c:f>
              <c:strCache>
                <c:ptCount val="3"/>
                <c:pt idx="0">
                  <c:v>Ayuntamiento</c:v>
                </c:pt>
                <c:pt idx="1">
                  <c:v>Rivamadrid</c:v>
                </c:pt>
                <c:pt idx="2">
                  <c:v>EMV</c:v>
                </c:pt>
              </c:strCache>
            </c:strRef>
          </c:cat>
          <c:val>
            <c:numRef>
              <c:f>Datos!$B$99:$B$101</c:f>
              <c:numCache>
                <c:formatCode>#,##0.00\ "€"</c:formatCode>
                <c:ptCount val="3"/>
                <c:pt idx="0">
                  <c:v>18185699.660357144</c:v>
                </c:pt>
                <c:pt idx="1">
                  <c:v>1632240.8296428572</c:v>
                </c:pt>
                <c:pt idx="2">
                  <c:v>38897159.509999998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solidFill>
      <a:schemeClr val="accent6">
        <a:lumMod val="40000"/>
        <a:lumOff val="60000"/>
      </a:schemeClr>
    </a:soli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DEUDA</a:t>
            </a:r>
            <a:r>
              <a:rPr lang="en-US" sz="2400" baseline="0"/>
              <a:t> VIVA al 31-12-2019</a:t>
            </a:r>
          </a:p>
          <a:p>
            <a:pPr>
              <a:defRPr sz="2400"/>
            </a:pPr>
            <a:r>
              <a:rPr lang="en-US" sz="2400" baseline="0"/>
              <a:t>del Ayuntamiento</a:t>
            </a:r>
            <a:endParaRPr lang="en-US" sz="2400"/>
          </a:p>
        </c:rich>
      </c:tx>
      <c:layout>
        <c:manualLayout>
          <c:xMode val="edge"/>
          <c:yMode val="edge"/>
          <c:x val="0.32461221384313482"/>
          <c:y val="2.5443887080236278E-2"/>
        </c:manualLayout>
      </c:layout>
    </c:title>
    <c:plotArea>
      <c:layout/>
      <c:pieChart>
        <c:varyColors val="1"/>
        <c:ser>
          <c:idx val="0"/>
          <c:order val="0"/>
          <c:explosion val="1"/>
          <c:dPt>
            <c:idx val="3"/>
            <c:spPr>
              <a:solidFill>
                <a:schemeClr val="accent3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0.18701159230096401"/>
                  <c:y val="9.5873760460793461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1.6423665791776041E-2"/>
                  <c:y val="-0.13529872595712791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4.1883420822397384E-2"/>
                  <c:y val="0.15267580914087869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1"/>
            <c:showVal val="1"/>
            <c:showCatName val="1"/>
            <c:showPercent val="1"/>
            <c:showLeaderLines val="1"/>
          </c:dLbls>
          <c:cat>
            <c:strRef>
              <c:f>Datos!$A$106:$A$107</c:f>
              <c:strCache>
                <c:ptCount val="2"/>
                <c:pt idx="0">
                  <c:v>Entidades Crédito</c:v>
                </c:pt>
                <c:pt idx="1">
                  <c:v>ICO</c:v>
                </c:pt>
              </c:strCache>
            </c:strRef>
          </c:cat>
          <c:val>
            <c:numRef>
              <c:f>Datos!$B$106:$B$107</c:f>
              <c:numCache>
                <c:formatCode>#,##0.00\ "€"</c:formatCode>
                <c:ptCount val="2"/>
                <c:pt idx="0">
                  <c:v>5874518</c:v>
                </c:pt>
                <c:pt idx="1">
                  <c:v>12311181.660357144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solidFill>
      <a:schemeClr val="accent3">
        <a:lumMod val="40000"/>
        <a:lumOff val="60000"/>
      </a:schemeClr>
    </a:solidFill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DEUDA</a:t>
            </a:r>
            <a:r>
              <a:rPr lang="en-US" sz="2400" baseline="0"/>
              <a:t> VIVA al 31-12-2019</a:t>
            </a:r>
          </a:p>
          <a:p>
            <a:pPr>
              <a:defRPr sz="2400"/>
            </a:pPr>
            <a:r>
              <a:rPr lang="en-US" sz="2400" baseline="0"/>
              <a:t>de RIVAMADRID</a:t>
            </a:r>
            <a:endParaRPr lang="en-US" sz="2400"/>
          </a:p>
        </c:rich>
      </c:tx>
      <c:layout>
        <c:manualLayout>
          <c:xMode val="edge"/>
          <c:yMode val="edge"/>
          <c:x val="0.30960377065379874"/>
          <c:y val="2.961959769494198E-2"/>
        </c:manualLayout>
      </c:layout>
    </c:title>
    <c:plotArea>
      <c:layout/>
      <c:pieChart>
        <c:varyColors val="1"/>
        <c:ser>
          <c:idx val="0"/>
          <c:order val="0"/>
          <c:explosion val="1"/>
          <c:dPt>
            <c:idx val="3"/>
            <c:spPr>
              <a:solidFill>
                <a:schemeClr val="accent3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0.17609630929812264"/>
                  <c:y val="-6.8899225142644085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2.0736038978549205E-2"/>
                  <c:y val="6.9863090943196038E-2"/>
                </c:manualLayout>
              </c:layout>
              <c:showLegendKey val="1"/>
              <c:showVal val="1"/>
              <c:showCatName val="1"/>
              <c:showPercent val="1"/>
            </c:dLbl>
            <c:dLbl>
              <c:idx val="2"/>
              <c:layout>
                <c:manualLayout>
                  <c:x val="1.6423665791776041E-2"/>
                  <c:y val="-0.13529872595712791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4.1883420822397384E-2"/>
                  <c:y val="0.15267580914087869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1"/>
            <c:showVal val="1"/>
            <c:showCatName val="1"/>
            <c:showPercent val="1"/>
            <c:showLeaderLines val="1"/>
          </c:dLbls>
          <c:cat>
            <c:strRef>
              <c:f>Datos!$A$112:$A$113</c:f>
              <c:strCache>
                <c:ptCount val="2"/>
                <c:pt idx="0">
                  <c:v>Entidades Crédito</c:v>
                </c:pt>
                <c:pt idx="1">
                  <c:v>ICO</c:v>
                </c:pt>
              </c:strCache>
            </c:strRef>
          </c:cat>
          <c:val>
            <c:numRef>
              <c:f>Datos!$B$112:$B$113</c:f>
              <c:numCache>
                <c:formatCode>#,##0.00\ "€"</c:formatCode>
                <c:ptCount val="2"/>
                <c:pt idx="0">
                  <c:v>1461050</c:v>
                </c:pt>
                <c:pt idx="1">
                  <c:v>171190.8296428571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solidFill>
      <a:schemeClr val="accent1">
        <a:lumMod val="40000"/>
        <a:lumOff val="60000"/>
      </a:schemeClr>
    </a:solidFill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DEUDA</a:t>
            </a:r>
            <a:r>
              <a:rPr lang="en-US" sz="2400" baseline="0"/>
              <a:t> VIVA al 31-12-2019</a:t>
            </a:r>
          </a:p>
          <a:p>
            <a:pPr>
              <a:defRPr sz="2400"/>
            </a:pPr>
            <a:r>
              <a:rPr lang="en-US" sz="2400" baseline="0"/>
              <a:t>por Entidad</a:t>
            </a:r>
            <a:endParaRPr lang="en-US" sz="2400"/>
          </a:p>
        </c:rich>
      </c:tx>
      <c:layout>
        <c:manualLayout>
          <c:xMode val="edge"/>
          <c:yMode val="edge"/>
          <c:x val="0.3517534309387077"/>
          <c:y val="2.5443887080236278E-2"/>
        </c:manualLayout>
      </c:layout>
    </c:title>
    <c:plotArea>
      <c:layout>
        <c:manualLayout>
          <c:layoutTarget val="inner"/>
          <c:xMode val="edge"/>
          <c:yMode val="edge"/>
          <c:x val="0.27217924528909998"/>
          <c:y val="0.21776462374134795"/>
          <c:w val="0.46109912512701312"/>
          <c:h val="0.70558889274128334"/>
        </c:manualLayout>
      </c:layout>
      <c:pieChart>
        <c:varyColors val="1"/>
        <c:ser>
          <c:idx val="0"/>
          <c:order val="0"/>
          <c:explosion val="1"/>
          <c:dPt>
            <c:idx val="3"/>
            <c:spPr>
              <a:solidFill>
                <a:schemeClr val="accent3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0.18701159230096401"/>
                  <c:y val="9.5873760460793461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5.4626865607502462E-2"/>
                  <c:y val="2.8018525030508168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4.1883420822397384E-2"/>
                  <c:y val="0.15267580914087869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1"/>
            <c:showVal val="1"/>
            <c:showCatName val="1"/>
            <c:showPercent val="1"/>
            <c:showLeaderLines val="1"/>
          </c:dLbls>
          <c:cat>
            <c:strRef>
              <c:f>Datos!$A$118:$A$120</c:f>
              <c:strCache>
                <c:ptCount val="3"/>
                <c:pt idx="0">
                  <c:v>Alquiler</c:v>
                </c:pt>
                <c:pt idx="1">
                  <c:v>Promocion</c:v>
                </c:pt>
                <c:pt idx="2">
                  <c:v>ICO</c:v>
                </c:pt>
              </c:strCache>
            </c:strRef>
          </c:cat>
          <c:val>
            <c:numRef>
              <c:f>Datos!$B$118:$B$120</c:f>
              <c:numCache>
                <c:formatCode>#,##0.00\ "€"</c:formatCode>
                <c:ptCount val="3"/>
                <c:pt idx="0">
                  <c:v>29591655</c:v>
                </c:pt>
                <c:pt idx="1">
                  <c:v>4435712</c:v>
                </c:pt>
                <c:pt idx="2">
                  <c:v>4869792.5099999979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solidFill>
      <a:schemeClr val="accent4">
        <a:lumMod val="40000"/>
        <a:lumOff val="60000"/>
      </a:schemeClr>
    </a:solidFill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DEUDA</a:t>
            </a:r>
            <a:r>
              <a:rPr lang="en-US" baseline="0"/>
              <a:t> VIVA al 31-12-2019</a:t>
            </a:r>
            <a:endParaRPr lang="en-US"/>
          </a:p>
        </c:rich>
      </c:tx>
      <c:layout>
        <c:manualLayout>
          <c:xMode val="edge"/>
          <c:yMode val="edge"/>
          <c:x val="0.17452777777777778"/>
          <c:y val="3.5883174177696021E-2"/>
        </c:manualLayout>
      </c:layout>
    </c:title>
    <c:plotArea>
      <c:layout/>
      <c:pieChart>
        <c:varyColors val="1"/>
        <c:ser>
          <c:idx val="0"/>
          <c:order val="0"/>
          <c:explosion val="1"/>
          <c:dPt>
            <c:idx val="3"/>
            <c:spPr>
              <a:solidFill>
                <a:schemeClr val="accent3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0.18701159230096384"/>
                  <c:y val="9.5873760460793461E-2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1.6423665791776041E-2"/>
                  <c:y val="-0.13529872595712791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4.1883420822397308E-2"/>
                  <c:y val="0.15267580914087869"/>
                </c:manualLayout>
              </c:layout>
              <c:showLegendKey val="1"/>
              <c:showVal val="1"/>
              <c:showCatName val="1"/>
              <c:showPercent val="1"/>
              <c:separator>
</c:separator>
            </c:dLbl>
            <c:showLegendKey val="1"/>
            <c:showVal val="1"/>
            <c:showCatName val="1"/>
            <c:showPercent val="1"/>
            <c:showLeaderLines val="1"/>
          </c:dLbls>
          <c:cat>
            <c:strRef>
              <c:f>Datos!$A$61:$A$64</c:f>
              <c:strCache>
                <c:ptCount val="4"/>
                <c:pt idx="0">
                  <c:v>Ayuntamiento</c:v>
                </c:pt>
                <c:pt idx="1">
                  <c:v>Rivamadrid</c:v>
                </c:pt>
                <c:pt idx="2">
                  <c:v>EMV-Alquiler</c:v>
                </c:pt>
                <c:pt idx="3">
                  <c:v>EMV-Promoción</c:v>
                </c:pt>
              </c:strCache>
            </c:strRef>
          </c:cat>
          <c:val>
            <c:numRef>
              <c:f>Datos!$B$61:$B$64</c:f>
              <c:numCache>
                <c:formatCode>#,##0.00\ "€"</c:formatCode>
                <c:ptCount val="4"/>
                <c:pt idx="0">
                  <c:v>23226683</c:v>
                </c:pt>
                <c:pt idx="1">
                  <c:v>1461050</c:v>
                </c:pt>
                <c:pt idx="2">
                  <c:v>29591655</c:v>
                </c:pt>
                <c:pt idx="3">
                  <c:v>4435712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solidFill>
      <a:schemeClr val="accent6">
        <a:lumMod val="40000"/>
        <a:lumOff val="60000"/>
      </a:schemeClr>
    </a:soli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292" y="18861"/>
    <xdr:ext cx="9308094" cy="608279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8279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28292" y="0"/>
    <xdr:ext cx="9308094" cy="608279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8292" y="18861"/>
    <xdr:ext cx="9308094" cy="608279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58</xdr:row>
      <xdr:rowOff>0</xdr:rowOff>
    </xdr:from>
    <xdr:to>
      <xdr:col>13</xdr:col>
      <xdr:colOff>676275</xdr:colOff>
      <xdr:row>74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%20control%20presupuestario/Datos%20Tesorer&#237;a/Deuda%20Bancaria/Deuda%20bancaria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diente amortizar"/>
      <sheetName val="TABLA_VIGENTE"/>
      <sheetName val="Plantilla Operación"/>
      <sheetName val="TOTAL-MES"/>
      <sheetName val="TOTAL-AÑO"/>
      <sheetName val="AMOR-MES"/>
      <sheetName val="AMOR-AÑO"/>
      <sheetName val="INTERES-MES"/>
      <sheetName val="INTERES-AÑO"/>
      <sheetName val="TOTAL_FECHAS"/>
      <sheetName val="DEUDA FIN DE MES"/>
      <sheetName val="DEUDA FIN MES ENTIDAD"/>
      <sheetName val="BASE"/>
      <sheetName val="Hoja2"/>
      <sheetName val="BASEDEUDA"/>
      <sheetName val="TIPOS INTERES"/>
      <sheetName val="Of.Virt. Amot.Trimestre"/>
      <sheetName val="OF.Vir.Vto Trimestre"/>
      <sheetName val="Of.Vir.Vtos 10 años"/>
      <sheetName val="Liquidación_Riva_2014"/>
      <sheetName val="Liquidación_EMV_2014"/>
      <sheetName val="Amort_Año_Empresas"/>
      <sheetName val="Refinanciación_CR"/>
      <sheetName val="CIR_31-3-15"/>
      <sheetName val="Of.Virt.Deuda Viva"/>
      <sheetName val="Tabla_dinámica"/>
      <sheetName val="Liquidación Rivamadrid 2015"/>
      <sheetName val="Cuadrod Amort RIVAMADRID"/>
      <sheetName val="Cuadros Amort EMV"/>
      <sheetName val="Liquidación EMV 2015"/>
      <sheetName val="Plantilla resumen"/>
      <sheetName val="CIR_30-6-15"/>
      <sheetName val="Vida media"/>
      <sheetName val="Plantilla_Vida_Media"/>
      <sheetName val="CIR_31-03-16"/>
      <sheetName val="CIR 31-12-14"/>
      <sheetName val="CIR_31-12-15"/>
      <sheetName val="Deuda viva Pto 2016"/>
      <sheetName val="Resumen RDL 4-12 y 8-13"/>
      <sheetName val="Empresas RDL 4-12 y 8-13"/>
      <sheetName val="CIR_30-06-2016"/>
      <sheetName val="CIR_30-09-16"/>
      <sheetName val="CIR_31-12-16"/>
      <sheetName val="CIR_31-03-17"/>
      <sheetName val="CIR_30-06-17"/>
      <sheetName val="CIR_30-09-17"/>
      <sheetName val="CIR_31-12-17"/>
      <sheetName val="CIR_31-03-18"/>
      <sheetName val="CIR_30-06-18"/>
      <sheetName val="CIR_30-09-18"/>
      <sheetName val="Hoja3"/>
      <sheetName val="CIR_31-12-18"/>
      <sheetName val="CIR_31-03-19"/>
      <sheetName val="CIR_30-06-19"/>
      <sheetName val="CIR 30-09-19"/>
      <sheetName val="CIR 31-12-19"/>
      <sheetName val="ICO 2016 EMV"/>
      <sheetName val="ICO 2016 Rivamadrid"/>
      <sheetName val="ICO 2017 Rivamadrid"/>
      <sheetName val="ICO 2017 EMV"/>
      <sheetName val="Finan EMV"/>
      <sheetName val="Refinanciación rdl 4-12"/>
      <sheetName val="Amort ICO 2017"/>
      <sheetName val="PTO.TESO.2017"/>
      <sheetName val="Evolución_Deuda_Consolidada"/>
      <sheetName val="Deuda viva al 25-03-19"/>
      <sheetName val="Evolución_Ing_Corr_Consolidados"/>
      <sheetName val="Evolucion_%_Endeudamiento"/>
      <sheetName val="Informe Presupuesto"/>
      <sheetName val="Hoja5"/>
      <sheetName val="Consolidado presupuesto 2019"/>
      <sheetName val="Hoja1"/>
      <sheetName val="Hoja4"/>
      <sheetName val="Cuadro BK R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61">
          <cell r="A61" t="str">
            <v>Ayuntamiento</v>
          </cell>
          <cell r="B61">
            <v>23226683</v>
          </cell>
        </row>
        <row r="62">
          <cell r="A62" t="str">
            <v>Rivamadrid</v>
          </cell>
          <cell r="B62">
            <v>1461050</v>
          </cell>
        </row>
        <row r="63">
          <cell r="A63" t="str">
            <v>EMV-Alquiler</v>
          </cell>
          <cell r="B63">
            <v>29591655</v>
          </cell>
        </row>
        <row r="64">
          <cell r="A64" t="str">
            <v>EMV-Promoción</v>
          </cell>
          <cell r="B64">
            <v>4435712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opLeftCell="A103" workbookViewId="0">
      <selection activeCell="C126" sqref="C126"/>
    </sheetView>
  </sheetViews>
  <sheetFormatPr baseColWidth="10" defaultColWidth="11.42578125" defaultRowHeight="15"/>
  <cols>
    <col min="1" max="1" width="25.85546875" style="5" customWidth="1"/>
    <col min="2" max="2" width="21.5703125" style="5" customWidth="1"/>
    <col min="3" max="3" width="19.5703125" style="55" customWidth="1"/>
    <col min="4" max="4" width="18.85546875" style="34" customWidth="1"/>
    <col min="5" max="5" width="17.85546875" style="34" customWidth="1"/>
    <col min="6" max="6" width="17.5703125" style="5" customWidth="1"/>
    <col min="7" max="7" width="17.140625" style="55" customWidth="1"/>
    <col min="8" max="9" width="7.42578125" style="49" customWidth="1"/>
    <col min="10" max="10" width="12.42578125" style="50" customWidth="1"/>
    <col min="11" max="11" width="11.5703125" style="50" customWidth="1"/>
    <col min="12" max="12" width="9.140625" style="51" customWidth="1"/>
    <col min="13" max="13" width="17.85546875" style="34" customWidth="1"/>
    <col min="14" max="14" width="17.140625" style="5" customWidth="1"/>
    <col min="15" max="16384" width="11.42578125" style="5"/>
  </cols>
  <sheetData>
    <row r="1" spans="1:14" ht="18">
      <c r="A1" s="1" t="s">
        <v>0</v>
      </c>
      <c r="B1" s="1"/>
      <c r="C1" s="2" t="s">
        <v>1</v>
      </c>
      <c r="D1" s="2"/>
      <c r="E1" s="2"/>
      <c r="F1" s="3"/>
      <c r="G1" s="3"/>
      <c r="H1" s="4"/>
      <c r="I1" s="4"/>
      <c r="J1" s="4"/>
      <c r="K1" s="4"/>
      <c r="L1" s="4"/>
      <c r="M1" s="4"/>
    </row>
    <row r="2" spans="1:14" s="10" customFormat="1" ht="31.5">
      <c r="A2" s="6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6" t="s">
        <v>7</v>
      </c>
      <c r="G2" s="7" t="s">
        <v>8</v>
      </c>
      <c r="H2" s="6" t="s">
        <v>9</v>
      </c>
      <c r="I2" s="6" t="s">
        <v>10</v>
      </c>
      <c r="J2" s="9" t="s">
        <v>11</v>
      </c>
      <c r="K2" s="9" t="s">
        <v>12</v>
      </c>
      <c r="L2" s="6" t="s">
        <v>13</v>
      </c>
      <c r="M2" s="8" t="s">
        <v>14</v>
      </c>
    </row>
    <row r="3" spans="1:14" ht="22.5">
      <c r="A3" s="11" t="s">
        <v>15</v>
      </c>
      <c r="B3" s="12" t="s">
        <v>16</v>
      </c>
      <c r="C3" s="13" t="s">
        <v>17</v>
      </c>
      <c r="D3" s="14">
        <v>540000</v>
      </c>
      <c r="E3" s="14">
        <v>124615</v>
      </c>
      <c r="F3" s="12" t="s">
        <v>18</v>
      </c>
      <c r="G3" s="13"/>
      <c r="H3" s="15"/>
      <c r="I3" s="15">
        <v>0</v>
      </c>
      <c r="J3" s="16">
        <v>39435</v>
      </c>
      <c r="K3" s="16">
        <v>44895</v>
      </c>
      <c r="L3" s="17">
        <v>2</v>
      </c>
      <c r="M3" s="14">
        <f>+E3</f>
        <v>124615</v>
      </c>
    </row>
    <row r="4" spans="1:14" ht="22.5">
      <c r="A4" s="18" t="s">
        <v>19</v>
      </c>
      <c r="B4" s="19" t="s">
        <v>16</v>
      </c>
      <c r="C4" s="20" t="s">
        <v>20</v>
      </c>
      <c r="D4" s="21">
        <v>847069</v>
      </c>
      <c r="E4" s="21">
        <v>135531</v>
      </c>
      <c r="F4" s="19" t="s">
        <v>18</v>
      </c>
      <c r="G4" s="20"/>
      <c r="H4" s="22"/>
      <c r="I4" s="22">
        <v>0</v>
      </c>
      <c r="J4" s="23">
        <v>40379</v>
      </c>
      <c r="K4" s="23"/>
      <c r="L4" s="24">
        <v>0</v>
      </c>
      <c r="M4" s="25"/>
      <c r="N4" s="5" t="s">
        <v>21</v>
      </c>
    </row>
    <row r="5" spans="1:14" ht="22.5">
      <c r="A5" s="11" t="s">
        <v>22</v>
      </c>
      <c r="B5" s="12" t="s">
        <v>16</v>
      </c>
      <c r="C5" s="13" t="s">
        <v>20</v>
      </c>
      <c r="D5" s="14">
        <v>4991252</v>
      </c>
      <c r="E5" s="14">
        <v>998250</v>
      </c>
      <c r="F5" s="12" t="s">
        <v>18</v>
      </c>
      <c r="G5" s="13"/>
      <c r="H5" s="15"/>
      <c r="I5" s="15">
        <v>0</v>
      </c>
      <c r="J5" s="16">
        <v>40745</v>
      </c>
      <c r="K5" s="16"/>
      <c r="L5" s="17">
        <v>0</v>
      </c>
      <c r="M5" s="25"/>
      <c r="N5" s="5" t="s">
        <v>21</v>
      </c>
    </row>
    <row r="6" spans="1:14" ht="22.5">
      <c r="A6" s="11" t="s">
        <v>23</v>
      </c>
      <c r="B6" s="12" t="s">
        <v>16</v>
      </c>
      <c r="C6" s="13" t="s">
        <v>20</v>
      </c>
      <c r="D6" s="14">
        <v>1308217</v>
      </c>
      <c r="E6" s="14">
        <v>943249</v>
      </c>
      <c r="F6" s="12" t="s">
        <v>18</v>
      </c>
      <c r="G6" s="13"/>
      <c r="H6" s="15"/>
      <c r="I6" s="15">
        <v>0</v>
      </c>
      <c r="J6" s="16">
        <v>43791</v>
      </c>
      <c r="K6" s="16"/>
      <c r="L6" s="17">
        <v>0</v>
      </c>
      <c r="M6" s="25"/>
      <c r="N6" s="5" t="s">
        <v>21</v>
      </c>
    </row>
    <row r="7" spans="1:14" ht="33">
      <c r="A7" s="11" t="s">
        <v>24</v>
      </c>
      <c r="B7" s="12" t="s">
        <v>25</v>
      </c>
      <c r="C7" s="13" t="s">
        <v>26</v>
      </c>
      <c r="D7" s="14">
        <v>2500832</v>
      </c>
      <c r="E7" s="14">
        <v>893154</v>
      </c>
      <c r="F7" s="12" t="s">
        <v>27</v>
      </c>
      <c r="G7" s="13" t="s">
        <v>28</v>
      </c>
      <c r="H7" s="15">
        <v>1.06</v>
      </c>
      <c r="I7" s="15"/>
      <c r="J7" s="16">
        <v>42143</v>
      </c>
      <c r="K7" s="16">
        <v>44710</v>
      </c>
      <c r="L7" s="17">
        <v>0</v>
      </c>
      <c r="M7" s="21">
        <f t="shared" ref="M7:M25" si="0">+E7</f>
        <v>893154</v>
      </c>
    </row>
    <row r="8" spans="1:14" ht="33">
      <c r="A8" s="18" t="s">
        <v>29</v>
      </c>
      <c r="B8" s="19" t="s">
        <v>25</v>
      </c>
      <c r="C8" s="20" t="s">
        <v>30</v>
      </c>
      <c r="D8" s="21">
        <v>2000000</v>
      </c>
      <c r="E8" s="21">
        <v>227273</v>
      </c>
      <c r="F8" s="19" t="s">
        <v>27</v>
      </c>
      <c r="G8" s="20" t="s">
        <v>28</v>
      </c>
      <c r="H8" s="22">
        <v>1.5</v>
      </c>
      <c r="I8" s="22"/>
      <c r="J8" s="23">
        <v>39850</v>
      </c>
      <c r="K8" s="23">
        <v>44233</v>
      </c>
      <c r="L8" s="24">
        <v>1</v>
      </c>
      <c r="M8" s="21">
        <f t="shared" si="0"/>
        <v>227273</v>
      </c>
    </row>
    <row r="9" spans="1:14" ht="18">
      <c r="A9" s="11" t="s">
        <v>31</v>
      </c>
      <c r="B9" s="12" t="s">
        <v>32</v>
      </c>
      <c r="C9" s="13" t="s">
        <v>26</v>
      </c>
      <c r="D9" s="14">
        <v>1031818</v>
      </c>
      <c r="E9" s="14">
        <v>515909</v>
      </c>
      <c r="F9" s="12" t="s">
        <v>18</v>
      </c>
      <c r="G9" s="13"/>
      <c r="H9" s="15"/>
      <c r="I9" s="15">
        <v>1.31</v>
      </c>
      <c r="J9" s="16">
        <v>41058</v>
      </c>
      <c r="K9" s="16">
        <v>45075</v>
      </c>
      <c r="L9" s="17">
        <v>3</v>
      </c>
      <c r="M9" s="14">
        <f t="shared" si="0"/>
        <v>515909</v>
      </c>
    </row>
    <row r="10" spans="1:14" ht="43.5">
      <c r="A10" s="18" t="s">
        <v>33</v>
      </c>
      <c r="B10" s="19" t="s">
        <v>34</v>
      </c>
      <c r="C10" s="20" t="s">
        <v>26</v>
      </c>
      <c r="D10" s="21">
        <v>1047507</v>
      </c>
      <c r="E10" s="21">
        <v>363768</v>
      </c>
      <c r="F10" s="19" t="s">
        <v>27</v>
      </c>
      <c r="G10" s="20" t="s">
        <v>28</v>
      </c>
      <c r="H10" s="22">
        <v>1.1499999999999999</v>
      </c>
      <c r="I10" s="22"/>
      <c r="J10" s="23">
        <v>41656</v>
      </c>
      <c r="K10" s="23">
        <v>44765</v>
      </c>
      <c r="L10" s="24">
        <v>0</v>
      </c>
      <c r="M10" s="21">
        <f t="shared" si="0"/>
        <v>363768</v>
      </c>
    </row>
    <row r="11" spans="1:14" ht="43.5">
      <c r="A11" s="11" t="s">
        <v>35</v>
      </c>
      <c r="B11" s="12" t="s">
        <v>34</v>
      </c>
      <c r="C11" s="13" t="s">
        <v>26</v>
      </c>
      <c r="D11" s="14">
        <v>525505</v>
      </c>
      <c r="E11" s="14">
        <v>208260</v>
      </c>
      <c r="F11" s="12" t="s">
        <v>27</v>
      </c>
      <c r="G11" s="13" t="s">
        <v>28</v>
      </c>
      <c r="H11" s="15">
        <v>1.1000000000000001</v>
      </c>
      <c r="I11" s="15"/>
      <c r="J11" s="16">
        <v>42398</v>
      </c>
      <c r="K11" s="16">
        <v>44713</v>
      </c>
      <c r="L11" s="17">
        <v>0</v>
      </c>
      <c r="M11" s="14">
        <f t="shared" si="0"/>
        <v>208260</v>
      </c>
    </row>
    <row r="12" spans="1:14" ht="22.5">
      <c r="A12" s="18" t="s">
        <v>36</v>
      </c>
      <c r="B12" s="19" t="s">
        <v>37</v>
      </c>
      <c r="C12" s="20" t="s">
        <v>26</v>
      </c>
      <c r="D12" s="21">
        <v>1247859</v>
      </c>
      <c r="E12" s="21">
        <v>623930</v>
      </c>
      <c r="F12" s="19" t="s">
        <v>18</v>
      </c>
      <c r="G12" s="20"/>
      <c r="H12" s="22"/>
      <c r="I12" s="22">
        <v>1.31</v>
      </c>
      <c r="J12" s="23">
        <v>41058</v>
      </c>
      <c r="K12" s="23">
        <v>45075</v>
      </c>
      <c r="L12" s="24">
        <v>3</v>
      </c>
      <c r="M12" s="21">
        <f t="shared" si="0"/>
        <v>623930</v>
      </c>
    </row>
    <row r="13" spans="1:14" ht="22.5">
      <c r="A13" s="11" t="s">
        <v>38</v>
      </c>
      <c r="B13" s="12" t="s">
        <v>39</v>
      </c>
      <c r="C13" s="13" t="s">
        <v>26</v>
      </c>
      <c r="D13" s="14">
        <v>2327623</v>
      </c>
      <c r="E13" s="14">
        <v>1246941</v>
      </c>
      <c r="F13" s="12" t="s">
        <v>18</v>
      </c>
      <c r="G13" s="13"/>
      <c r="H13" s="15"/>
      <c r="I13" s="15">
        <v>1.31</v>
      </c>
      <c r="J13" s="16">
        <v>41121</v>
      </c>
      <c r="K13" s="16">
        <v>45138</v>
      </c>
      <c r="L13" s="17">
        <v>3</v>
      </c>
      <c r="M13" s="14">
        <f t="shared" si="0"/>
        <v>1246941</v>
      </c>
    </row>
    <row r="14" spans="1:14" ht="22.5">
      <c r="A14" s="18" t="s">
        <v>40</v>
      </c>
      <c r="B14" s="19" t="s">
        <v>39</v>
      </c>
      <c r="C14" s="20" t="s">
        <v>26</v>
      </c>
      <c r="D14" s="21">
        <v>2296525</v>
      </c>
      <c r="E14" s="21">
        <v>1148263</v>
      </c>
      <c r="F14" s="19" t="s">
        <v>18</v>
      </c>
      <c r="G14" s="20"/>
      <c r="H14" s="22"/>
      <c r="I14" s="22">
        <v>1.31</v>
      </c>
      <c r="J14" s="23">
        <v>41058</v>
      </c>
      <c r="K14" s="23">
        <v>45075</v>
      </c>
      <c r="L14" s="24">
        <v>3</v>
      </c>
      <c r="M14" s="21">
        <f t="shared" si="0"/>
        <v>1148263</v>
      </c>
    </row>
    <row r="15" spans="1:14" ht="22.5">
      <c r="A15" s="11" t="s">
        <v>41</v>
      </c>
      <c r="B15" s="12" t="s">
        <v>39</v>
      </c>
      <c r="C15" s="13" t="s">
        <v>26</v>
      </c>
      <c r="D15" s="14">
        <v>9161315</v>
      </c>
      <c r="E15" s="14">
        <v>4580658</v>
      </c>
      <c r="F15" s="12" t="s">
        <v>18</v>
      </c>
      <c r="G15" s="13"/>
      <c r="H15" s="15"/>
      <c r="I15" s="15">
        <v>1.31</v>
      </c>
      <c r="J15" s="16">
        <v>41611</v>
      </c>
      <c r="K15" s="16">
        <v>45291</v>
      </c>
      <c r="L15" s="17">
        <v>2</v>
      </c>
      <c r="M15" s="14">
        <f t="shared" si="0"/>
        <v>4580658</v>
      </c>
    </row>
    <row r="16" spans="1:14" ht="22.5">
      <c r="A16" s="18" t="s">
        <v>42</v>
      </c>
      <c r="B16" s="19" t="s">
        <v>43</v>
      </c>
      <c r="C16" s="20" t="s">
        <v>26</v>
      </c>
      <c r="D16" s="21">
        <v>6200000</v>
      </c>
      <c r="E16" s="21">
        <v>563636</v>
      </c>
      <c r="F16" s="19" t="s">
        <v>27</v>
      </c>
      <c r="G16" s="20" t="s">
        <v>28</v>
      </c>
      <c r="H16" s="22">
        <v>1.5</v>
      </c>
      <c r="I16" s="22"/>
      <c r="J16" s="23">
        <v>39749</v>
      </c>
      <c r="K16" s="23">
        <v>44132</v>
      </c>
      <c r="L16" s="24">
        <v>1</v>
      </c>
      <c r="M16" s="21">
        <f t="shared" si="0"/>
        <v>563636</v>
      </c>
    </row>
    <row r="17" spans="1:15" ht="22.5">
      <c r="A17" s="11" t="s">
        <v>44</v>
      </c>
      <c r="B17" s="12" t="s">
        <v>43</v>
      </c>
      <c r="C17" s="13" t="s">
        <v>26</v>
      </c>
      <c r="D17" s="14">
        <v>13526140</v>
      </c>
      <c r="E17" s="14">
        <v>6763070</v>
      </c>
      <c r="F17" s="12" t="s">
        <v>18</v>
      </c>
      <c r="G17" s="13"/>
      <c r="H17" s="15"/>
      <c r="I17" s="15">
        <v>1.31</v>
      </c>
      <c r="J17" s="16">
        <v>41058</v>
      </c>
      <c r="K17" s="16">
        <v>45075</v>
      </c>
      <c r="L17" s="17">
        <v>3</v>
      </c>
      <c r="M17" s="14">
        <f t="shared" si="0"/>
        <v>6763070</v>
      </c>
    </row>
    <row r="18" spans="1:15" ht="22.5">
      <c r="A18" s="18" t="s">
        <v>45</v>
      </c>
      <c r="B18" s="19" t="s">
        <v>43</v>
      </c>
      <c r="C18" s="20" t="s">
        <v>30</v>
      </c>
      <c r="D18" s="21">
        <v>3800000</v>
      </c>
      <c r="E18" s="21">
        <v>431818</v>
      </c>
      <c r="F18" s="19" t="s">
        <v>27</v>
      </c>
      <c r="G18" s="20" t="s">
        <v>28</v>
      </c>
      <c r="H18" s="22">
        <v>1.5</v>
      </c>
      <c r="I18" s="22"/>
      <c r="J18" s="23">
        <v>39850</v>
      </c>
      <c r="K18" s="23">
        <v>44233</v>
      </c>
      <c r="L18" s="24">
        <v>1</v>
      </c>
      <c r="M18" s="21">
        <f t="shared" si="0"/>
        <v>431818</v>
      </c>
    </row>
    <row r="19" spans="1:15" ht="18">
      <c r="A19" s="11" t="s">
        <v>46</v>
      </c>
      <c r="B19" s="12" t="s">
        <v>47</v>
      </c>
      <c r="C19" s="13" t="s">
        <v>26</v>
      </c>
      <c r="D19" s="14">
        <v>2447100</v>
      </c>
      <c r="E19" s="14">
        <v>1223550</v>
      </c>
      <c r="F19" s="12" t="s">
        <v>18</v>
      </c>
      <c r="G19" s="13"/>
      <c r="H19" s="15"/>
      <c r="I19" s="15">
        <v>1.31</v>
      </c>
      <c r="J19" s="16">
        <v>41058</v>
      </c>
      <c r="K19" s="16">
        <v>45075</v>
      </c>
      <c r="L19" s="17">
        <v>3</v>
      </c>
      <c r="M19" s="14">
        <f t="shared" si="0"/>
        <v>1223550</v>
      </c>
    </row>
    <row r="20" spans="1:15" ht="18">
      <c r="A20" s="18" t="s">
        <v>48</v>
      </c>
      <c r="B20" s="19" t="s">
        <v>47</v>
      </c>
      <c r="C20" s="20" t="s">
        <v>26</v>
      </c>
      <c r="D20" s="21">
        <v>3723285</v>
      </c>
      <c r="E20" s="21">
        <v>1096211</v>
      </c>
      <c r="F20" s="19" t="s">
        <v>27</v>
      </c>
      <c r="G20" s="20" t="s">
        <v>28</v>
      </c>
      <c r="H20" s="22">
        <v>1.1100000000000001</v>
      </c>
      <c r="I20" s="22"/>
      <c r="J20" s="23">
        <v>41656</v>
      </c>
      <c r="K20" s="23">
        <v>44585</v>
      </c>
      <c r="L20" s="24">
        <v>0</v>
      </c>
      <c r="M20" s="21">
        <f t="shared" si="0"/>
        <v>1096211</v>
      </c>
    </row>
    <row r="21" spans="1:15">
      <c r="A21" s="11" t="s">
        <v>49</v>
      </c>
      <c r="B21" s="12" t="s">
        <v>47</v>
      </c>
      <c r="C21" s="13" t="s">
        <v>30</v>
      </c>
      <c r="D21" s="14">
        <v>3500000</v>
      </c>
      <c r="E21" s="14">
        <v>397727</v>
      </c>
      <c r="F21" s="12" t="s">
        <v>27</v>
      </c>
      <c r="G21" s="13" t="s">
        <v>28</v>
      </c>
      <c r="H21" s="15">
        <v>1.5</v>
      </c>
      <c r="I21" s="15"/>
      <c r="J21" s="16">
        <v>39850</v>
      </c>
      <c r="K21" s="16">
        <v>44233</v>
      </c>
      <c r="L21" s="17">
        <v>1</v>
      </c>
      <c r="M21" s="14">
        <f t="shared" si="0"/>
        <v>397727</v>
      </c>
    </row>
    <row r="22" spans="1:15" ht="18">
      <c r="A22" s="18" t="s">
        <v>50</v>
      </c>
      <c r="B22" s="19" t="s">
        <v>51</v>
      </c>
      <c r="C22" s="20" t="s">
        <v>26</v>
      </c>
      <c r="D22" s="21">
        <v>2499688</v>
      </c>
      <c r="E22" s="21">
        <v>1249844</v>
      </c>
      <c r="F22" s="19" t="s">
        <v>18</v>
      </c>
      <c r="G22" s="20"/>
      <c r="H22" s="22"/>
      <c r="I22" s="22">
        <v>1.31</v>
      </c>
      <c r="J22" s="23">
        <v>41058</v>
      </c>
      <c r="K22" s="23">
        <v>45075</v>
      </c>
      <c r="L22" s="24">
        <v>3</v>
      </c>
      <c r="M22" s="21">
        <f t="shared" si="0"/>
        <v>1249844</v>
      </c>
    </row>
    <row r="23" spans="1:15">
      <c r="A23" s="11" t="s">
        <v>52</v>
      </c>
      <c r="B23" s="12" t="s">
        <v>51</v>
      </c>
      <c r="C23" s="13" t="s">
        <v>30</v>
      </c>
      <c r="D23" s="14">
        <v>3650000</v>
      </c>
      <c r="E23" s="14">
        <v>414773</v>
      </c>
      <c r="F23" s="12" t="s">
        <v>27</v>
      </c>
      <c r="G23" s="13" t="s">
        <v>28</v>
      </c>
      <c r="H23" s="15">
        <v>1.5</v>
      </c>
      <c r="I23" s="15"/>
      <c r="J23" s="16">
        <v>39850</v>
      </c>
      <c r="K23" s="16">
        <v>44233</v>
      </c>
      <c r="L23" s="17">
        <v>1</v>
      </c>
      <c r="M23" s="14">
        <f t="shared" si="0"/>
        <v>414773</v>
      </c>
    </row>
    <row r="24" spans="1:15" ht="22.5">
      <c r="A24" s="18" t="s">
        <v>53</v>
      </c>
      <c r="B24" s="19" t="s">
        <v>54</v>
      </c>
      <c r="C24" s="20" t="s">
        <v>26</v>
      </c>
      <c r="D24" s="21">
        <v>1558334</v>
      </c>
      <c r="E24" s="21">
        <v>755556</v>
      </c>
      <c r="F24" s="19" t="s">
        <v>27</v>
      </c>
      <c r="G24" s="20" t="s">
        <v>28</v>
      </c>
      <c r="H24" s="22">
        <v>1.1399999999999999</v>
      </c>
      <c r="I24" s="22"/>
      <c r="J24" s="23">
        <v>42207</v>
      </c>
      <c r="K24" s="23">
        <v>45291</v>
      </c>
      <c r="L24" s="24">
        <v>0</v>
      </c>
      <c r="M24" s="14">
        <f t="shared" si="0"/>
        <v>755556</v>
      </c>
      <c r="N24" s="26"/>
    </row>
    <row r="25" spans="1:15">
      <c r="A25" s="11" t="s">
        <v>55</v>
      </c>
      <c r="B25" s="12" t="s">
        <v>56</v>
      </c>
      <c r="C25" s="13" t="s">
        <v>30</v>
      </c>
      <c r="D25" s="14">
        <v>3500000</v>
      </c>
      <c r="E25" s="14">
        <v>397727</v>
      </c>
      <c r="F25" s="12" t="s">
        <v>27</v>
      </c>
      <c r="G25" s="13" t="s">
        <v>28</v>
      </c>
      <c r="H25" s="15">
        <v>1.5</v>
      </c>
      <c r="I25" s="15"/>
      <c r="J25" s="16">
        <v>39850</v>
      </c>
      <c r="K25" s="16">
        <v>44233</v>
      </c>
      <c r="L25" s="17">
        <v>1</v>
      </c>
      <c r="M25" s="21">
        <f t="shared" si="0"/>
        <v>397727</v>
      </c>
      <c r="N25" s="26"/>
    </row>
    <row r="26" spans="1:15">
      <c r="A26" s="27"/>
      <c r="B26" s="27"/>
      <c r="C26" s="28"/>
      <c r="D26" s="29">
        <f>SUM(D3:D25)</f>
        <v>74230069</v>
      </c>
      <c r="E26" s="29">
        <f>SUM(E3:E25)</f>
        <v>25303713</v>
      </c>
      <c r="F26" s="27"/>
      <c r="G26" s="28"/>
      <c r="H26" s="30"/>
      <c r="I26" s="30"/>
      <c r="J26" s="31"/>
      <c r="K26" s="31"/>
      <c r="L26" s="32"/>
      <c r="M26" s="29">
        <f>SUM(M3:M25)</f>
        <v>23226683</v>
      </c>
    </row>
    <row r="27" spans="1:15" ht="15.75">
      <c r="A27" s="33"/>
      <c r="B27" s="33"/>
      <c r="C27" s="5"/>
      <c r="E27" s="35"/>
      <c r="F27" s="33"/>
      <c r="G27" s="36"/>
      <c r="H27" s="37"/>
      <c r="I27" s="37"/>
      <c r="J27" s="38"/>
      <c r="K27" s="38"/>
      <c r="L27" s="39"/>
      <c r="M27" s="40"/>
    </row>
    <row r="29" spans="1:15" ht="31.5" customHeight="1">
      <c r="A29" s="1" t="s">
        <v>57</v>
      </c>
      <c r="B29" s="1"/>
      <c r="C29" s="2" t="str">
        <f>+C1</f>
        <v>DATOS AL 31-12-2019</v>
      </c>
      <c r="D29" s="2"/>
      <c r="E29" s="2"/>
      <c r="F29" s="4"/>
      <c r="G29" s="3"/>
      <c r="H29" s="4"/>
      <c r="I29" s="4"/>
      <c r="J29" s="4"/>
      <c r="K29" s="4"/>
      <c r="L29" s="4"/>
      <c r="M29" s="4"/>
    </row>
    <row r="30" spans="1:15" ht="31.5">
      <c r="A30" s="6" t="s">
        <v>2</v>
      </c>
      <c r="B30" s="6" t="s">
        <v>3</v>
      </c>
      <c r="C30" s="7" t="s">
        <v>4</v>
      </c>
      <c r="D30" s="8" t="s">
        <v>5</v>
      </c>
      <c r="E30" s="8" t="s">
        <v>6</v>
      </c>
      <c r="F30" s="6" t="s">
        <v>7</v>
      </c>
      <c r="G30" s="7" t="s">
        <v>8</v>
      </c>
      <c r="H30" s="6" t="s">
        <v>9</v>
      </c>
      <c r="I30" s="6" t="s">
        <v>10</v>
      </c>
      <c r="J30" s="9" t="s">
        <v>11</v>
      </c>
      <c r="K30" s="9" t="s">
        <v>12</v>
      </c>
      <c r="L30" s="6" t="s">
        <v>13</v>
      </c>
      <c r="M30" s="8" t="s">
        <v>14</v>
      </c>
    </row>
    <row r="31" spans="1:15" ht="33">
      <c r="A31" s="18" t="s">
        <v>58</v>
      </c>
      <c r="B31" s="19" t="s">
        <v>25</v>
      </c>
      <c r="C31" s="20" t="s">
        <v>59</v>
      </c>
      <c r="D31" s="21">
        <v>3600000</v>
      </c>
      <c r="E31" s="21">
        <v>154639</v>
      </c>
      <c r="F31" s="19" t="s">
        <v>27</v>
      </c>
      <c r="G31" s="20" t="s">
        <v>60</v>
      </c>
      <c r="H31" s="22">
        <v>0.57999999999999996</v>
      </c>
      <c r="I31" s="22"/>
      <c r="J31" s="23">
        <v>39636</v>
      </c>
      <c r="K31" s="23">
        <v>44561</v>
      </c>
      <c r="L31" s="24">
        <v>0</v>
      </c>
      <c r="M31" s="21">
        <f>+E31</f>
        <v>154639</v>
      </c>
    </row>
    <row r="32" spans="1:15" ht="33">
      <c r="A32" s="11" t="s">
        <v>61</v>
      </c>
      <c r="B32" s="12" t="s">
        <v>25</v>
      </c>
      <c r="C32" s="13" t="s">
        <v>62</v>
      </c>
      <c r="D32" s="14">
        <v>300000</v>
      </c>
      <c r="E32" s="14">
        <v>77</v>
      </c>
      <c r="F32" s="12" t="s">
        <v>18</v>
      </c>
      <c r="G32" s="13"/>
      <c r="H32" s="15"/>
      <c r="I32" s="15">
        <v>0.39</v>
      </c>
      <c r="J32" s="16">
        <v>43291</v>
      </c>
      <c r="K32" s="16">
        <v>44561</v>
      </c>
      <c r="L32" s="17">
        <v>0</v>
      </c>
      <c r="M32" s="41">
        <f>+D32</f>
        <v>300000</v>
      </c>
      <c r="N32" s="42" t="s">
        <v>63</v>
      </c>
      <c r="O32" s="43"/>
    </row>
    <row r="33" spans="1:14" ht="33">
      <c r="A33" s="18" t="s">
        <v>64</v>
      </c>
      <c r="B33" s="19" t="s">
        <v>25</v>
      </c>
      <c r="C33" s="20" t="s">
        <v>26</v>
      </c>
      <c r="D33" s="21">
        <v>1400000</v>
      </c>
      <c r="E33" s="21">
        <v>624757</v>
      </c>
      <c r="F33" s="19" t="s">
        <v>27</v>
      </c>
      <c r="G33" s="20" t="s">
        <v>28</v>
      </c>
      <c r="H33" s="22">
        <v>1.53</v>
      </c>
      <c r="I33" s="22"/>
      <c r="J33" s="23">
        <v>39812</v>
      </c>
      <c r="K33" s="23">
        <v>47117</v>
      </c>
      <c r="L33" s="24">
        <v>0</v>
      </c>
      <c r="M33" s="21">
        <f t="shared" ref="M33:M35" si="1">+E33</f>
        <v>624757</v>
      </c>
    </row>
    <row r="34" spans="1:14" ht="18">
      <c r="A34" s="11" t="s">
        <v>65</v>
      </c>
      <c r="B34" s="12" t="s">
        <v>47</v>
      </c>
      <c r="C34" s="13" t="s">
        <v>26</v>
      </c>
      <c r="D34" s="14">
        <v>1200000</v>
      </c>
      <c r="E34" s="14">
        <v>277368</v>
      </c>
      <c r="F34" s="12" t="s">
        <v>27</v>
      </c>
      <c r="G34" s="13" t="s">
        <v>60</v>
      </c>
      <c r="H34" s="15">
        <v>1.75</v>
      </c>
      <c r="I34" s="15"/>
      <c r="J34" s="16">
        <v>40359</v>
      </c>
      <c r="K34" s="16">
        <v>44742</v>
      </c>
      <c r="L34" s="17">
        <v>0</v>
      </c>
      <c r="M34" s="14">
        <f t="shared" si="1"/>
        <v>277368</v>
      </c>
    </row>
    <row r="35" spans="1:14" ht="18">
      <c r="A35" s="18" t="s">
        <v>66</v>
      </c>
      <c r="B35" s="19" t="s">
        <v>47</v>
      </c>
      <c r="C35" s="20" t="s">
        <v>26</v>
      </c>
      <c r="D35" s="21">
        <v>730000</v>
      </c>
      <c r="E35" s="21">
        <v>104286</v>
      </c>
      <c r="F35" s="19" t="s">
        <v>27</v>
      </c>
      <c r="G35" s="20" t="s">
        <v>67</v>
      </c>
      <c r="H35" s="22">
        <v>3.25</v>
      </c>
      <c r="I35" s="22"/>
      <c r="J35" s="23">
        <v>40514</v>
      </c>
      <c r="K35" s="23">
        <v>44190</v>
      </c>
      <c r="L35" s="24">
        <v>3</v>
      </c>
      <c r="M35" s="21">
        <f t="shared" si="1"/>
        <v>104286</v>
      </c>
    </row>
    <row r="36" spans="1:14">
      <c r="A36" s="27"/>
      <c r="B36" s="27"/>
      <c r="C36" s="28"/>
      <c r="D36" s="44">
        <f>SUM(D31:D35)</f>
        <v>7230000</v>
      </c>
      <c r="E36" s="44">
        <f>SUM(E31:E35)</f>
        <v>1161127</v>
      </c>
      <c r="F36" s="27"/>
      <c r="G36" s="28"/>
      <c r="H36" s="30"/>
      <c r="I36" s="30"/>
      <c r="J36" s="31"/>
      <c r="K36" s="31"/>
      <c r="L36" s="32"/>
      <c r="M36" s="44">
        <f>SUM(M31:M35)</f>
        <v>1461050</v>
      </c>
    </row>
    <row r="39" spans="1:14" ht="18">
      <c r="A39" s="1" t="s">
        <v>68</v>
      </c>
      <c r="B39" s="1"/>
      <c r="C39" s="2" t="str">
        <f>+C29</f>
        <v>DATOS AL 31-12-2019</v>
      </c>
      <c r="D39" s="2"/>
      <c r="E39" s="2"/>
      <c r="F39" s="3"/>
      <c r="G39" s="3"/>
      <c r="H39" s="4"/>
      <c r="I39" s="4"/>
      <c r="J39" s="4"/>
      <c r="K39" s="4"/>
      <c r="L39" s="4"/>
      <c r="M39" s="4"/>
    </row>
    <row r="40" spans="1:14" ht="31.5">
      <c r="A40" s="6" t="s">
        <v>2</v>
      </c>
      <c r="B40" s="6" t="s">
        <v>3</v>
      </c>
      <c r="C40" s="7" t="s">
        <v>4</v>
      </c>
      <c r="D40" s="8" t="s">
        <v>5</v>
      </c>
      <c r="E40" s="8" t="s">
        <v>6</v>
      </c>
      <c r="F40" s="6" t="s">
        <v>7</v>
      </c>
      <c r="G40" s="7" t="s">
        <v>8</v>
      </c>
      <c r="H40" s="6" t="s">
        <v>9</v>
      </c>
      <c r="I40" s="6" t="s">
        <v>10</v>
      </c>
      <c r="J40" s="9" t="s">
        <v>11</v>
      </c>
      <c r="K40" s="9" t="s">
        <v>12</v>
      </c>
      <c r="L40" s="6" t="s">
        <v>13</v>
      </c>
      <c r="M40" s="8" t="s">
        <v>14</v>
      </c>
    </row>
    <row r="41" spans="1:14" ht="22.5">
      <c r="A41" s="18" t="s">
        <v>69</v>
      </c>
      <c r="B41" s="19" t="s">
        <v>43</v>
      </c>
      <c r="C41" s="20" t="s">
        <v>26</v>
      </c>
      <c r="D41" s="21">
        <v>26189197</v>
      </c>
      <c r="E41" s="21">
        <v>4435712</v>
      </c>
      <c r="F41" s="19" t="s">
        <v>27</v>
      </c>
      <c r="G41" s="20" t="s">
        <v>60</v>
      </c>
      <c r="H41" s="22">
        <v>2.1800000000000002</v>
      </c>
      <c r="I41" s="22"/>
      <c r="J41" s="23">
        <v>43111</v>
      </c>
      <c r="K41" s="23">
        <v>45668</v>
      </c>
      <c r="L41" s="24">
        <v>2</v>
      </c>
      <c r="M41" s="21">
        <f t="shared" ref="M41:M42" si="2">+E41</f>
        <v>4435712</v>
      </c>
      <c r="N41" s="45"/>
    </row>
    <row r="42" spans="1:14" ht="22.5">
      <c r="A42" s="11" t="s">
        <v>70</v>
      </c>
      <c r="B42" s="12" t="s">
        <v>43</v>
      </c>
      <c r="C42" s="13" t="s">
        <v>71</v>
      </c>
      <c r="D42" s="14">
        <v>530248</v>
      </c>
      <c r="E42" s="14">
        <v>421832</v>
      </c>
      <c r="F42" s="12" t="s">
        <v>27</v>
      </c>
      <c r="G42" s="13" t="s">
        <v>60</v>
      </c>
      <c r="H42" s="15">
        <v>2.36</v>
      </c>
      <c r="I42" s="15"/>
      <c r="J42" s="16">
        <v>42935</v>
      </c>
      <c r="K42" s="16">
        <v>54635</v>
      </c>
      <c r="L42" s="17">
        <v>0</v>
      </c>
      <c r="M42" s="14">
        <f t="shared" si="2"/>
        <v>421832</v>
      </c>
      <c r="N42" s="45"/>
    </row>
    <row r="43" spans="1:14" ht="18">
      <c r="A43" s="18" t="s">
        <v>72</v>
      </c>
      <c r="B43" s="19" t="s">
        <v>47</v>
      </c>
      <c r="C43" s="20" t="s">
        <v>26</v>
      </c>
      <c r="D43" s="21">
        <v>4862790</v>
      </c>
      <c r="E43" s="21">
        <v>2709164</v>
      </c>
      <c r="F43" s="19" t="s">
        <v>18</v>
      </c>
      <c r="G43" s="20"/>
      <c r="H43" s="22"/>
      <c r="I43" s="22">
        <v>1.73</v>
      </c>
      <c r="J43" s="23">
        <v>38798</v>
      </c>
      <c r="K43" s="23">
        <v>48111</v>
      </c>
      <c r="L43" s="24">
        <v>0</v>
      </c>
      <c r="M43" s="21">
        <f>+E43</f>
        <v>2709164</v>
      </c>
    </row>
    <row r="44" spans="1:14" ht="18">
      <c r="A44" s="11" t="s">
        <v>73</v>
      </c>
      <c r="B44" s="12" t="s">
        <v>47</v>
      </c>
      <c r="C44" s="13" t="s">
        <v>26</v>
      </c>
      <c r="D44" s="14">
        <v>472230</v>
      </c>
      <c r="E44" s="14">
        <v>136955</v>
      </c>
      <c r="F44" s="12" t="s">
        <v>18</v>
      </c>
      <c r="G44" s="13"/>
      <c r="H44" s="15"/>
      <c r="I44" s="15">
        <v>1.73</v>
      </c>
      <c r="J44" s="16">
        <v>39923</v>
      </c>
      <c r="K44" s="16">
        <v>50515</v>
      </c>
      <c r="L44" s="17">
        <v>0</v>
      </c>
      <c r="M44" s="14">
        <f t="shared" ref="M44:M51" si="3">+E44</f>
        <v>136955</v>
      </c>
    </row>
    <row r="45" spans="1:14" ht="18">
      <c r="A45" s="18" t="s">
        <v>74</v>
      </c>
      <c r="B45" s="19" t="s">
        <v>51</v>
      </c>
      <c r="C45" s="20" t="s">
        <v>26</v>
      </c>
      <c r="D45" s="21">
        <v>5280925</v>
      </c>
      <c r="E45" s="21">
        <v>2970283</v>
      </c>
      <c r="F45" s="19" t="s">
        <v>18</v>
      </c>
      <c r="G45" s="20"/>
      <c r="H45" s="22"/>
      <c r="I45" s="22">
        <v>1.73</v>
      </c>
      <c r="J45" s="23">
        <v>38492</v>
      </c>
      <c r="K45" s="23">
        <v>48080</v>
      </c>
      <c r="L45" s="24">
        <v>0</v>
      </c>
      <c r="M45" s="21">
        <f t="shared" si="3"/>
        <v>2970283</v>
      </c>
    </row>
    <row r="46" spans="1:14" ht="18">
      <c r="A46" s="11" t="s">
        <v>75</v>
      </c>
      <c r="B46" s="12" t="s">
        <v>51</v>
      </c>
      <c r="C46" s="13" t="s">
        <v>26</v>
      </c>
      <c r="D46" s="14">
        <v>88741</v>
      </c>
      <c r="E46" s="14">
        <v>49480</v>
      </c>
      <c r="F46" s="12" t="s">
        <v>18</v>
      </c>
      <c r="G46" s="13"/>
      <c r="H46" s="15"/>
      <c r="I46" s="15">
        <v>1.73</v>
      </c>
      <c r="J46" s="16">
        <v>38919</v>
      </c>
      <c r="K46" s="16">
        <v>49146</v>
      </c>
      <c r="L46" s="17">
        <v>0</v>
      </c>
      <c r="M46" s="14">
        <f t="shared" si="3"/>
        <v>49480</v>
      </c>
    </row>
    <row r="47" spans="1:14" ht="18">
      <c r="A47" s="18" t="s">
        <v>76</v>
      </c>
      <c r="B47" s="19" t="s">
        <v>51</v>
      </c>
      <c r="C47" s="20" t="s">
        <v>26</v>
      </c>
      <c r="D47" s="21">
        <v>300000</v>
      </c>
      <c r="E47" s="21">
        <v>262716</v>
      </c>
      <c r="F47" s="19" t="s">
        <v>18</v>
      </c>
      <c r="G47" s="20"/>
      <c r="H47" s="22"/>
      <c r="I47" s="22">
        <v>6.16</v>
      </c>
      <c r="J47" s="23">
        <v>40116</v>
      </c>
      <c r="K47" s="23">
        <v>50710</v>
      </c>
      <c r="L47" s="24">
        <v>0</v>
      </c>
      <c r="M47" s="21">
        <f t="shared" si="3"/>
        <v>262716</v>
      </c>
    </row>
    <row r="48" spans="1:14" ht="18">
      <c r="A48" s="11" t="s">
        <v>77</v>
      </c>
      <c r="B48" s="12" t="s">
        <v>51</v>
      </c>
      <c r="C48" s="13" t="s">
        <v>26</v>
      </c>
      <c r="D48" s="14">
        <v>22628354</v>
      </c>
      <c r="E48" s="14">
        <v>17771493</v>
      </c>
      <c r="F48" s="12" t="s">
        <v>18</v>
      </c>
      <c r="G48" s="13"/>
      <c r="H48" s="15"/>
      <c r="I48" s="15">
        <v>1.24</v>
      </c>
      <c r="J48" s="16">
        <v>40116</v>
      </c>
      <c r="K48" s="16">
        <v>50708</v>
      </c>
      <c r="L48" s="17">
        <v>0</v>
      </c>
      <c r="M48" s="14">
        <f t="shared" si="3"/>
        <v>17771493</v>
      </c>
    </row>
    <row r="49" spans="1:13" ht="22.5">
      <c r="A49" s="18" t="s">
        <v>78</v>
      </c>
      <c r="B49" s="19" t="s">
        <v>79</v>
      </c>
      <c r="C49" s="20" t="s">
        <v>26</v>
      </c>
      <c r="D49" s="21">
        <v>8651505</v>
      </c>
      <c r="E49" s="21">
        <v>4752844</v>
      </c>
      <c r="F49" s="19" t="s">
        <v>18</v>
      </c>
      <c r="G49" s="20"/>
      <c r="H49" s="22"/>
      <c r="I49" s="22">
        <v>1.73</v>
      </c>
      <c r="J49" s="23">
        <v>38624</v>
      </c>
      <c r="K49" s="23">
        <v>48050</v>
      </c>
      <c r="L49" s="24">
        <v>0</v>
      </c>
      <c r="M49" s="21">
        <f t="shared" si="3"/>
        <v>4752844</v>
      </c>
    </row>
    <row r="50" spans="1:13" ht="22.5">
      <c r="A50" s="11" t="s">
        <v>80</v>
      </c>
      <c r="B50" s="12" t="s">
        <v>79</v>
      </c>
      <c r="C50" s="13" t="s">
        <v>26</v>
      </c>
      <c r="D50" s="14">
        <v>19856523</v>
      </c>
      <c r="E50" s="14">
        <v>460710</v>
      </c>
      <c r="F50" s="12" t="s">
        <v>18</v>
      </c>
      <c r="G50" s="13"/>
      <c r="H50" s="15"/>
      <c r="I50" s="15">
        <v>3.5</v>
      </c>
      <c r="J50" s="16">
        <v>38855</v>
      </c>
      <c r="K50" s="16">
        <v>49129</v>
      </c>
      <c r="L50" s="17">
        <v>0</v>
      </c>
      <c r="M50" s="14">
        <f t="shared" si="3"/>
        <v>460710</v>
      </c>
    </row>
    <row r="51" spans="1:13" ht="22.5">
      <c r="A51" s="18" t="s">
        <v>81</v>
      </c>
      <c r="B51" s="19" t="s">
        <v>79</v>
      </c>
      <c r="C51" s="20" t="s">
        <v>26</v>
      </c>
      <c r="D51" s="21">
        <v>9753233</v>
      </c>
      <c r="E51" s="21">
        <v>56178</v>
      </c>
      <c r="F51" s="19" t="s">
        <v>18</v>
      </c>
      <c r="G51" s="20"/>
      <c r="H51" s="22"/>
      <c r="I51" s="22">
        <v>1.73</v>
      </c>
      <c r="J51" s="23">
        <v>38859</v>
      </c>
      <c r="K51" s="23">
        <v>49130</v>
      </c>
      <c r="L51" s="24">
        <v>0</v>
      </c>
      <c r="M51" s="21">
        <f t="shared" si="3"/>
        <v>56178</v>
      </c>
    </row>
    <row r="52" spans="1:13">
      <c r="A52" s="27"/>
      <c r="B52" s="27"/>
      <c r="C52" s="28"/>
      <c r="D52" s="44">
        <f>SUM(D41:D51)</f>
        <v>98613746</v>
      </c>
      <c r="E52" s="44">
        <f>SUM(E41:E51)</f>
        <v>34027367</v>
      </c>
      <c r="F52" s="27"/>
      <c r="G52" s="28"/>
      <c r="H52" s="30"/>
      <c r="I52" s="30"/>
      <c r="J52" s="31"/>
      <c r="K52" s="31"/>
      <c r="L52" s="32"/>
      <c r="M52" s="44">
        <f>SUM(M41:M51)</f>
        <v>34027367</v>
      </c>
    </row>
    <row r="54" spans="1:13">
      <c r="A54" s="46">
        <v>43830</v>
      </c>
      <c r="B54" s="47" t="s">
        <v>14</v>
      </c>
      <c r="C54" s="47" t="s">
        <v>82</v>
      </c>
      <c r="D54" s="47" t="s">
        <v>83</v>
      </c>
      <c r="E54" s="47" t="s">
        <v>84</v>
      </c>
      <c r="G54" s="48" t="s">
        <v>85</v>
      </c>
    </row>
    <row r="55" spans="1:13">
      <c r="A55" s="52" t="s">
        <v>86</v>
      </c>
      <c r="B55" s="47">
        <f>+M26</f>
        <v>23226683</v>
      </c>
      <c r="C55" s="47">
        <v>0</v>
      </c>
      <c r="D55" s="47">
        <f>+B55-C55-E55</f>
        <v>5874518</v>
      </c>
      <c r="E55" s="47">
        <f>+M9+M12+M13+M14+M15+M17+M19+M22</f>
        <v>17352165</v>
      </c>
      <c r="G55" s="48">
        <f>SUM(C55:E55)</f>
        <v>23226683</v>
      </c>
      <c r="K55" s="5"/>
      <c r="L55" s="5"/>
    </row>
    <row r="56" spans="1:13">
      <c r="A56" s="52" t="s">
        <v>87</v>
      </c>
      <c r="B56" s="47">
        <f>+M36</f>
        <v>1461050</v>
      </c>
      <c r="C56" s="47">
        <f>+M32</f>
        <v>300000</v>
      </c>
      <c r="D56" s="47">
        <f>+B56-C56</f>
        <v>1161050</v>
      </c>
      <c r="E56" s="47"/>
      <c r="G56" s="48">
        <f t="shared" ref="G56:G57" si="4">SUM(C56:E56)</f>
        <v>1461050</v>
      </c>
      <c r="K56" s="5"/>
      <c r="L56" s="5"/>
    </row>
    <row r="57" spans="1:13">
      <c r="A57" s="52" t="s">
        <v>68</v>
      </c>
      <c r="B57" s="47">
        <f>+M52</f>
        <v>34027367</v>
      </c>
      <c r="C57" s="47">
        <v>0</v>
      </c>
      <c r="D57" s="47">
        <f>+B57</f>
        <v>34027367</v>
      </c>
      <c r="E57" s="47"/>
      <c r="G57" s="48">
        <f t="shared" si="4"/>
        <v>34027367</v>
      </c>
      <c r="K57" s="5"/>
      <c r="L57" s="5"/>
    </row>
    <row r="58" spans="1:13">
      <c r="A58" s="52" t="s">
        <v>88</v>
      </c>
      <c r="B58" s="47">
        <f>SUM(B55:B57)</f>
        <v>58715100</v>
      </c>
      <c r="C58" s="47">
        <f>SUM(C55:C57)</f>
        <v>300000</v>
      </c>
      <c r="D58" s="47">
        <f>SUM(D55:D57)</f>
        <v>41062935</v>
      </c>
      <c r="E58" s="47">
        <f>SUM(E55:E57)</f>
        <v>17352165</v>
      </c>
      <c r="G58" s="48">
        <f>SUM(G55:G57)</f>
        <v>58715100</v>
      </c>
      <c r="K58" s="5"/>
      <c r="L58" s="5"/>
    </row>
    <row r="60" spans="1:13">
      <c r="A60" s="53" t="s">
        <v>14</v>
      </c>
      <c r="B60" s="54">
        <v>43830</v>
      </c>
      <c r="C60" s="53" t="s">
        <v>89</v>
      </c>
      <c r="D60" s="54" t="s">
        <v>90</v>
      </c>
      <c r="E60" s="54" t="s">
        <v>91</v>
      </c>
      <c r="F60" s="54" t="s">
        <v>92</v>
      </c>
    </row>
    <row r="61" spans="1:13">
      <c r="A61" s="56" t="s">
        <v>86</v>
      </c>
      <c r="B61" s="14">
        <f>+B55</f>
        <v>23226683</v>
      </c>
      <c r="C61" s="57">
        <f>+B61/$B$65</f>
        <v>0.39558278875451119</v>
      </c>
      <c r="D61" s="14">
        <f>+C55</f>
        <v>0</v>
      </c>
      <c r="E61" s="14">
        <f>+D55</f>
        <v>5874518</v>
      </c>
      <c r="F61" s="14">
        <f>+E55</f>
        <v>17352165</v>
      </c>
    </row>
    <row r="62" spans="1:13">
      <c r="A62" s="56" t="s">
        <v>87</v>
      </c>
      <c r="B62" s="14">
        <f>+B56</f>
        <v>1461050</v>
      </c>
      <c r="C62" s="57">
        <f>+B62/$B$65</f>
        <v>2.4883718157680052E-2</v>
      </c>
      <c r="D62" s="14">
        <f t="shared" ref="D62:D63" si="5">+C56</f>
        <v>300000</v>
      </c>
      <c r="E62" s="14">
        <f>+D56</f>
        <v>1161050</v>
      </c>
      <c r="F62" s="14">
        <f t="shared" ref="F62" si="6">+F56</f>
        <v>0</v>
      </c>
    </row>
    <row r="63" spans="1:13">
      <c r="A63" s="56" t="s">
        <v>93</v>
      </c>
      <c r="B63" s="14">
        <f>+B57-B64</f>
        <v>29591655</v>
      </c>
      <c r="C63" s="57">
        <f>+B63/$B$65</f>
        <v>0.50398713448499621</v>
      </c>
      <c r="D63" s="14">
        <f t="shared" si="5"/>
        <v>0</v>
      </c>
      <c r="E63" s="14">
        <f>+B63</f>
        <v>29591655</v>
      </c>
      <c r="F63" s="14">
        <f t="shared" ref="F63" si="7">+F57-F64</f>
        <v>0</v>
      </c>
    </row>
    <row r="64" spans="1:13">
      <c r="A64" s="56" t="s">
        <v>94</v>
      </c>
      <c r="B64" s="14">
        <f>+M41</f>
        <v>4435712</v>
      </c>
      <c r="C64" s="57">
        <f>+B64/$B$65</f>
        <v>7.5546358602812558E-2</v>
      </c>
      <c r="D64" s="14">
        <f t="shared" ref="D64:F64" si="8">+O41+O42</f>
        <v>0</v>
      </c>
      <c r="E64" s="14">
        <f>+B64</f>
        <v>4435712</v>
      </c>
      <c r="F64" s="14">
        <f t="shared" si="8"/>
        <v>0</v>
      </c>
    </row>
    <row r="65" spans="1:6">
      <c r="A65" s="56" t="s">
        <v>88</v>
      </c>
      <c r="B65" s="58">
        <f>SUM(B61:B64)</f>
        <v>58715100</v>
      </c>
      <c r="C65" s="59">
        <f>+B65/$B$65</f>
        <v>1</v>
      </c>
      <c r="D65" s="29">
        <f t="shared" ref="D65:F65" si="9">SUM(D61:D64)</f>
        <v>300000</v>
      </c>
      <c r="E65" s="29">
        <f t="shared" si="9"/>
        <v>41062935</v>
      </c>
      <c r="F65" s="29">
        <f t="shared" si="9"/>
        <v>17352165</v>
      </c>
    </row>
    <row r="66" spans="1:6">
      <c r="C66" s="59"/>
      <c r="D66" s="57">
        <f>+D65/$B$65</f>
        <v>5.1094181905506422E-3</v>
      </c>
      <c r="E66" s="57">
        <f t="shared" ref="E66:F66" si="10">+E65/$B$65</f>
        <v>0.69935902348799539</v>
      </c>
      <c r="F66" s="57">
        <f t="shared" si="10"/>
        <v>0.29553155832145395</v>
      </c>
    </row>
    <row r="72" spans="1:6">
      <c r="A72" s="47" t="s">
        <v>95</v>
      </c>
      <c r="B72" s="47" t="s">
        <v>96</v>
      </c>
      <c r="C72" s="47" t="s">
        <v>97</v>
      </c>
      <c r="D72" s="47" t="s">
        <v>98</v>
      </c>
    </row>
    <row r="73" spans="1:6">
      <c r="A73" s="52" t="s">
        <v>99</v>
      </c>
      <c r="B73" s="47">
        <v>95687882.699999988</v>
      </c>
      <c r="C73" s="47">
        <f>+B65</f>
        <v>58715100</v>
      </c>
      <c r="D73" s="60">
        <f>+C73/B73</f>
        <v>0.6136106092354785</v>
      </c>
    </row>
    <row r="74" spans="1:6">
      <c r="A74" s="52" t="s">
        <v>100</v>
      </c>
      <c r="B74" s="47">
        <v>85136888.469999999</v>
      </c>
      <c r="C74" s="47">
        <f>+B55+B56</f>
        <v>24687733</v>
      </c>
      <c r="D74" s="60">
        <f>+C74/B74</f>
        <v>0.28997692355998317</v>
      </c>
    </row>
    <row r="75" spans="1:6">
      <c r="A75" s="52" t="s">
        <v>101</v>
      </c>
      <c r="B75" s="47">
        <v>83651888.469999999</v>
      </c>
      <c r="C75" s="47">
        <f>+B61</f>
        <v>23226683</v>
      </c>
      <c r="D75" s="60">
        <f>+C75/B75</f>
        <v>0.277658800354875</v>
      </c>
    </row>
    <row r="78" spans="1:6">
      <c r="A78" s="53" t="s">
        <v>14</v>
      </c>
      <c r="B78" s="54">
        <v>43830</v>
      </c>
      <c r="C78" s="53" t="s">
        <v>89</v>
      </c>
      <c r="D78" s="54" t="s">
        <v>90</v>
      </c>
      <c r="E78" s="54" t="s">
        <v>91</v>
      </c>
      <c r="F78" s="54" t="s">
        <v>92</v>
      </c>
    </row>
    <row r="79" spans="1:6">
      <c r="A79" s="56" t="s">
        <v>86</v>
      </c>
      <c r="B79" s="14">
        <f>SUM(D79:F79)</f>
        <v>18185699.660357144</v>
      </c>
      <c r="C79" s="57">
        <v>0.39558278875451119</v>
      </c>
      <c r="D79" s="14">
        <v>0</v>
      </c>
      <c r="E79" s="14">
        <v>5874518</v>
      </c>
      <c r="F79" s="14">
        <f>17352165-F80-F83</f>
        <v>12311181.660357144</v>
      </c>
    </row>
    <row r="80" spans="1:6">
      <c r="A80" s="56" t="s">
        <v>87</v>
      </c>
      <c r="B80" s="14">
        <f t="shared" ref="B80:B84" si="11">SUM(D80:F80)</f>
        <v>1632240.8296428572</v>
      </c>
      <c r="C80" s="57">
        <v>2.4883718157680052E-2</v>
      </c>
      <c r="D80" s="14">
        <v>300000</v>
      </c>
      <c r="E80" s="14">
        <v>1161050</v>
      </c>
      <c r="F80" s="14">
        <f>+B96</f>
        <v>171190.8296428571</v>
      </c>
    </row>
    <row r="81" spans="1:6">
      <c r="A81" s="56" t="s">
        <v>93</v>
      </c>
      <c r="B81" s="14">
        <f t="shared" si="11"/>
        <v>29591655</v>
      </c>
      <c r="C81" s="57">
        <v>0.50398713448499621</v>
      </c>
      <c r="D81" s="14">
        <v>0</v>
      </c>
      <c r="E81" s="14">
        <v>29591655</v>
      </c>
      <c r="F81" s="14">
        <v>0</v>
      </c>
    </row>
    <row r="82" spans="1:6">
      <c r="A82" s="56" t="s">
        <v>94</v>
      </c>
      <c r="B82" s="14">
        <f t="shared" si="11"/>
        <v>4435712</v>
      </c>
      <c r="C82" s="57">
        <v>7.5546358602812558E-2</v>
      </c>
      <c r="D82" s="14">
        <v>0</v>
      </c>
      <c r="E82" s="14">
        <v>4435712</v>
      </c>
      <c r="F82" s="14">
        <v>0</v>
      </c>
    </row>
    <row r="83" spans="1:6">
      <c r="A83" s="56" t="s">
        <v>107</v>
      </c>
      <c r="B83" s="14">
        <f t="shared" si="11"/>
        <v>4869792.5099999979</v>
      </c>
      <c r="C83" s="57"/>
      <c r="D83" s="14"/>
      <c r="E83" s="14"/>
      <c r="F83" s="14">
        <f>+B91</f>
        <v>4869792.5099999979</v>
      </c>
    </row>
    <row r="84" spans="1:6">
      <c r="A84" s="56" t="s">
        <v>88</v>
      </c>
      <c r="B84" s="29">
        <f t="shared" si="11"/>
        <v>58715100</v>
      </c>
      <c r="C84" s="59">
        <v>1</v>
      </c>
      <c r="D84" s="29">
        <v>300000</v>
      </c>
      <c r="E84" s="29">
        <v>41062935</v>
      </c>
      <c r="F84" s="29">
        <v>17352165</v>
      </c>
    </row>
    <row r="85" spans="1:6">
      <c r="C85" s="59"/>
      <c r="D85" s="57">
        <v>5.1094181905506422E-3</v>
      </c>
      <c r="E85" s="57">
        <v>0.69935902348799539</v>
      </c>
      <c r="F85" s="57">
        <v>0.29553155832145395</v>
      </c>
    </row>
    <row r="88" spans="1:6">
      <c r="A88" s="61" t="s">
        <v>68</v>
      </c>
      <c r="B88" s="62" t="s">
        <v>102</v>
      </c>
    </row>
    <row r="89" spans="1:6">
      <c r="A89" s="61" t="s">
        <v>103</v>
      </c>
      <c r="B89" s="63">
        <v>2884243.0050000008</v>
      </c>
    </row>
    <row r="90" spans="1:6">
      <c r="A90" s="61" t="s">
        <v>104</v>
      </c>
      <c r="B90" s="63">
        <v>1985549.5049999973</v>
      </c>
    </row>
    <row r="91" spans="1:6">
      <c r="A91" s="63" t="s">
        <v>105</v>
      </c>
      <c r="B91" s="63">
        <v>4869792.5099999979</v>
      </c>
    </row>
    <row r="93" spans="1:6">
      <c r="A93" s="61" t="s">
        <v>57</v>
      </c>
      <c r="B93" s="62" t="s">
        <v>102</v>
      </c>
    </row>
    <row r="94" spans="1:6">
      <c r="A94" s="61" t="s">
        <v>103</v>
      </c>
      <c r="B94" s="63">
        <v>157951.64999999997</v>
      </c>
    </row>
    <row r="95" spans="1:6">
      <c r="A95" s="61" t="s">
        <v>106</v>
      </c>
      <c r="B95" s="63">
        <v>13239.179642857143</v>
      </c>
    </row>
    <row r="96" spans="1:6">
      <c r="A96" s="63" t="s">
        <v>105</v>
      </c>
      <c r="B96" s="63">
        <v>171190.8296428571</v>
      </c>
    </row>
    <row r="98" spans="1:2">
      <c r="A98" s="67" t="s">
        <v>14</v>
      </c>
      <c r="B98" s="68">
        <v>43830</v>
      </c>
    </row>
    <row r="99" spans="1:2">
      <c r="A99" s="67" t="s">
        <v>86</v>
      </c>
      <c r="B99" s="14">
        <f>+Datos!B79</f>
        <v>18185699.660357144</v>
      </c>
    </row>
    <row r="100" spans="1:2">
      <c r="A100" s="67" t="s">
        <v>87</v>
      </c>
      <c r="B100" s="14">
        <f>+Datos!B80</f>
        <v>1632240.8296428572</v>
      </c>
    </row>
    <row r="101" spans="1:2">
      <c r="A101" s="67" t="s">
        <v>68</v>
      </c>
      <c r="B101" s="14">
        <f>+Datos!B81+Datos!B82+Datos!B83</f>
        <v>38897159.509999998</v>
      </c>
    </row>
    <row r="102" spans="1:2">
      <c r="A102" s="67" t="s">
        <v>88</v>
      </c>
      <c r="B102" s="69">
        <f>SUM(B99:B101)</f>
        <v>58715100</v>
      </c>
    </row>
    <row r="103" spans="1:2">
      <c r="A103" s="64"/>
      <c r="B103" s="64"/>
    </row>
    <row r="104" spans="1:2">
      <c r="A104" s="64"/>
      <c r="B104" s="64"/>
    </row>
    <row r="105" spans="1:2">
      <c r="A105" s="66" t="s">
        <v>14</v>
      </c>
      <c r="B105" s="66" t="s">
        <v>86</v>
      </c>
    </row>
    <row r="106" spans="1:2">
      <c r="A106" s="66" t="s">
        <v>108</v>
      </c>
      <c r="B106" s="14">
        <f>+Datos!E79</f>
        <v>5874518</v>
      </c>
    </row>
    <row r="107" spans="1:2">
      <c r="A107" s="66" t="s">
        <v>109</v>
      </c>
      <c r="B107" s="14">
        <f>+Datos!F79</f>
        <v>12311181.660357144</v>
      </c>
    </row>
    <row r="108" spans="1:2">
      <c r="A108" s="66" t="s">
        <v>110</v>
      </c>
      <c r="B108" s="66">
        <f>SUM(B106:B107)</f>
        <v>18185699.660357144</v>
      </c>
    </row>
    <row r="110" spans="1:2">
      <c r="A110" s="64"/>
      <c r="B110" s="64"/>
    </row>
    <row r="111" spans="1:2">
      <c r="A111" s="65" t="s">
        <v>14</v>
      </c>
      <c r="B111" s="65" t="s">
        <v>87</v>
      </c>
    </row>
    <row r="112" spans="1:2">
      <c r="A112" s="65" t="s">
        <v>108</v>
      </c>
      <c r="B112" s="14">
        <f>+Datos!E80+Datos!D80</f>
        <v>1461050</v>
      </c>
    </row>
    <row r="113" spans="1:2">
      <c r="A113" s="65" t="s">
        <v>109</v>
      </c>
      <c r="B113" s="14">
        <f>+Datos!F80</f>
        <v>171190.8296428571</v>
      </c>
    </row>
    <row r="114" spans="1:2">
      <c r="A114" s="65" t="s">
        <v>110</v>
      </c>
      <c r="B114" s="65">
        <f>SUM(B112:B113)</f>
        <v>1632240.8296428572</v>
      </c>
    </row>
    <row r="115" spans="1:2">
      <c r="A115" s="64"/>
      <c r="B115" s="64"/>
    </row>
    <row r="116" spans="1:2">
      <c r="A116" s="64"/>
      <c r="B116" s="64"/>
    </row>
    <row r="117" spans="1:2">
      <c r="A117" s="70" t="s">
        <v>14</v>
      </c>
      <c r="B117" s="70" t="s">
        <v>68</v>
      </c>
    </row>
    <row r="118" spans="1:2">
      <c r="A118" s="70" t="s">
        <v>111</v>
      </c>
      <c r="B118" s="14">
        <f>+Datos!B81</f>
        <v>29591655</v>
      </c>
    </row>
    <row r="119" spans="1:2">
      <c r="A119" s="70" t="s">
        <v>112</v>
      </c>
      <c r="B119" s="14">
        <f>+Datos!B82</f>
        <v>4435712</v>
      </c>
    </row>
    <row r="120" spans="1:2">
      <c r="A120" s="70" t="s">
        <v>109</v>
      </c>
      <c r="B120" s="14">
        <f>+Datos!B83</f>
        <v>4869792.5099999979</v>
      </c>
    </row>
    <row r="121" spans="1:2">
      <c r="A121" s="70" t="s">
        <v>110</v>
      </c>
      <c r="B121" s="70">
        <f>SUM(B118:B120)</f>
        <v>38897159.509999998</v>
      </c>
    </row>
  </sheetData>
  <mergeCells count="9">
    <mergeCell ref="C65:C66"/>
    <mergeCell ref="C84:C85"/>
    <mergeCell ref="A1:B1"/>
    <mergeCell ref="C1:E1"/>
    <mergeCell ref="A29:B29"/>
    <mergeCell ref="C29:E29"/>
    <mergeCell ref="N32:O32"/>
    <mergeCell ref="A39:B39"/>
    <mergeCell ref="C39:E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Datos</vt:lpstr>
      <vt:lpstr>Deuda viva entidad</vt:lpstr>
      <vt:lpstr>Deuda viva Ayto</vt:lpstr>
      <vt:lpstr>Deuda viva Rivamadrid</vt:lpstr>
      <vt:lpstr>Deuda viva EMV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fcabanellas</dc:creator>
  <cp:lastModifiedBy>fcabanellas</cp:lastModifiedBy>
  <dcterms:created xsi:type="dcterms:W3CDTF">2020-01-30T10:30:58Z</dcterms:created>
  <dcterms:modified xsi:type="dcterms:W3CDTF">2020-01-30T11:05:44Z</dcterms:modified>
</cp:coreProperties>
</file>